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5480" windowHeight="8175"/>
  </bookViews>
  <sheets>
    <sheet name="紹介文入力シート" sheetId="1" r:id="rId1"/>
    <sheet name="印字シート" sheetId="3" r:id="rId2"/>
  </sheets>
  <definedNames>
    <definedName name="_Order1" hidden="1">255</definedName>
    <definedName name="_Order2" hidden="1">255</definedName>
    <definedName name="_xlnm.Print_Area" localSheetId="1">印字シート!$B$1:$V$45</definedName>
    <definedName name="_xlnm.Print_Area" localSheetId="0">紹介文入力シート!$A$1:$AJ$36</definedName>
  </definedNames>
  <calcPr calcId="145621" concurrentCalc="0"/>
</workbook>
</file>

<file path=xl/calcChain.xml><?xml version="1.0" encoding="utf-8"?>
<calcChain xmlns="http://schemas.openxmlformats.org/spreadsheetml/2006/main">
  <c r="U29" i="3" l="1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F16" i="1"/>
</calcChain>
</file>

<file path=xl/sharedStrings.xml><?xml version="1.0" encoding="utf-8"?>
<sst xmlns="http://schemas.openxmlformats.org/spreadsheetml/2006/main" count="56" uniqueCount="55">
  <si>
    <t>字数→</t>
    <rPh sb="0" eb="2">
      <t>じすう</t>
    </rPh>
    <phoneticPr fontId="1" type="Hiragana" alignment="distributed"/>
  </si>
  <si>
    <t>（注意）</t>
    <rPh sb="1" eb="3">
      <t>ちゅうい</t>
    </rPh>
    <phoneticPr fontId="1" type="Hiragana" alignment="distributed"/>
  </si>
  <si>
    <t>←ふりがな入力欄</t>
    <rPh sb="5" eb="7">
      <t>ニュウリョク</t>
    </rPh>
    <rPh sb="7" eb="8">
      <t>ラン</t>
    </rPh>
    <phoneticPr fontId="1"/>
  </si>
  <si>
    <t>大阪府</t>
    <rPh sb="0" eb="3">
      <t>おおさかふ</t>
    </rPh>
    <phoneticPr fontId="1" type="Hiragana" alignment="distributed"/>
  </si>
  <si>
    <t>徳島県</t>
    <rPh sb="0" eb="3">
      <t>とくしまけん</t>
    </rPh>
    <phoneticPr fontId="1" type="Hiragana" alignment="distributed"/>
  </si>
  <si>
    <t>京都府</t>
    <rPh sb="0" eb="3">
      <t>きょうとふ</t>
    </rPh>
    <phoneticPr fontId="1" type="Hiragana" alignment="distributed"/>
  </si>
  <si>
    <t>奈良県</t>
    <rPh sb="0" eb="3">
      <t>ならけん</t>
    </rPh>
    <phoneticPr fontId="1" type="Hiragana" alignment="distributed"/>
  </si>
  <si>
    <t>滋賀県</t>
    <rPh sb="0" eb="3">
      <t>しがけん</t>
    </rPh>
    <phoneticPr fontId="1" type="Hiragana" alignment="distributed"/>
  </si>
  <si>
    <t>和歌山県</t>
    <rPh sb="0" eb="4">
      <t>わかやまけん</t>
    </rPh>
    <phoneticPr fontId="1" type="Hiragana" alignment="distributed"/>
  </si>
  <si>
    <t>三重県</t>
    <rPh sb="0" eb="3">
      <t>みえけん</t>
    </rPh>
    <phoneticPr fontId="1" type="Hiragana" alignment="distributed"/>
  </si>
  <si>
    <t>福井県</t>
    <rPh sb="0" eb="3">
      <t>ふくいけん</t>
    </rPh>
    <phoneticPr fontId="1" type="Hiragana" alignment="distributed"/>
  </si>
  <si>
    <t>鳥取県</t>
    <rPh sb="0" eb="3">
      <t>とっとりけん</t>
    </rPh>
    <phoneticPr fontId="1" type="Hiragana" alignment="distributed"/>
  </si>
  <si>
    <t>兵庫県</t>
    <rPh sb="0" eb="3">
      <t>ひょうごけん</t>
    </rPh>
    <phoneticPr fontId="1" type="Hiragana" alignment="distributed"/>
  </si>
  <si>
    <t>府県名</t>
    <rPh sb="0" eb="2">
      <t>ふけん</t>
    </rPh>
    <rPh sb="2" eb="3">
      <t>めい</t>
    </rPh>
    <phoneticPr fontId="1" type="Hiragana" alignment="distributed"/>
  </si>
  <si>
    <t>ふりがな</t>
    <phoneticPr fontId="11"/>
  </si>
  <si>
    <t>学校名</t>
    <rPh sb="0" eb="3">
      <t>ガッコウメイ</t>
    </rPh>
    <phoneticPr fontId="11"/>
  </si>
  <si>
    <t>←リストから選択してください。</t>
    <rPh sb="6" eb="8">
      <t>せんたく</t>
    </rPh>
    <phoneticPr fontId="1" type="Hiragana" alignment="distributed"/>
  </si>
  <si>
    <t>合同の場合の団体名</t>
    <rPh sb="0" eb="2">
      <t>ごうどう</t>
    </rPh>
    <rPh sb="3" eb="5">
      <t>ばあい</t>
    </rPh>
    <rPh sb="6" eb="9">
      <t>だんたいめい</t>
    </rPh>
    <phoneticPr fontId="1" type="Hiragana" alignment="distributed"/>
  </si>
  <si>
    <t>※</t>
    <phoneticPr fontId="1" type="Hiragana" alignment="distributed"/>
  </si>
  <si>
    <t>部分に入力してください。</t>
    <rPh sb="0" eb="2">
      <t>ぶぶん</t>
    </rPh>
    <rPh sb="3" eb="5">
      <t>にゅうりょく</t>
    </rPh>
    <phoneticPr fontId="1" type="Hiragana" alignment="distributed"/>
  </si>
  <si>
    <t>１　このシートに入力いただくと、印字シートに自動的に反映されます。</t>
    <rPh sb="8" eb="10">
      <t>にゅうりょく</t>
    </rPh>
    <rPh sb="16" eb="18">
      <t>いんじ</t>
    </rPh>
    <rPh sb="22" eb="25">
      <t>じどうてき</t>
    </rPh>
    <rPh sb="26" eb="28">
      <t>はんえい</t>
    </rPh>
    <phoneticPr fontId="1" type="Hiragana" alignment="distributed"/>
  </si>
  <si>
    <t>※</t>
    <phoneticPr fontId="1" type="Hiragana" alignment="distributed"/>
  </si>
  <si>
    <t>数字は半角で入力してください。</t>
    <rPh sb="0" eb="2">
      <t>すうじ</t>
    </rPh>
    <rPh sb="3" eb="5">
      <t>はんかく</t>
    </rPh>
    <rPh sb="6" eb="8">
      <t>にゅうりょく</t>
    </rPh>
    <phoneticPr fontId="1" type="Hiragana" alignment="distributed"/>
  </si>
  <si>
    <t>↓200字程度で</t>
    <rPh sb="4" eb="5">
      <t>じ</t>
    </rPh>
    <rPh sb="5" eb="7">
      <t>ていど</t>
    </rPh>
    <phoneticPr fontId="1" type="Hiragana" alignment="distributed"/>
  </si>
  <si>
    <t>記載責任者</t>
    <rPh sb="0" eb="2">
      <t>キサイ</t>
    </rPh>
    <rPh sb="2" eb="5">
      <t>セキニンシャ</t>
    </rPh>
    <phoneticPr fontId="11"/>
  </si>
  <si>
    <t>シロフォン</t>
  </si>
  <si>
    <t>２　印字シートに移り、固有名詞にふりがなを入力してください。</t>
    <rPh sb="2" eb="4">
      <t>いんじ</t>
    </rPh>
    <rPh sb="8" eb="9">
      <t>うつ</t>
    </rPh>
    <rPh sb="11" eb="13">
      <t>こゆう</t>
    </rPh>
    <rPh sb="13" eb="15">
      <t>めいし</t>
    </rPh>
    <rPh sb="21" eb="23">
      <t>にゅうりょく</t>
    </rPh>
    <phoneticPr fontId="1" type="Hiragana" alignment="distributed"/>
  </si>
  <si>
    <t>３　印字シートの共通楽器欄に、希望する共通楽器にレを付け、印刷して提出してください。</t>
    <rPh sb="2" eb="4">
      <t>いんじ</t>
    </rPh>
    <rPh sb="8" eb="10">
      <t>きょうつう</t>
    </rPh>
    <rPh sb="10" eb="12">
      <t>がっき</t>
    </rPh>
    <rPh sb="12" eb="13">
      <t>らん</t>
    </rPh>
    <rPh sb="15" eb="17">
      <t>きぼう</t>
    </rPh>
    <rPh sb="19" eb="21">
      <t>きょうつう</t>
    </rPh>
    <rPh sb="21" eb="23">
      <t>がっき</t>
    </rPh>
    <rPh sb="26" eb="27">
      <t>つ</t>
    </rPh>
    <rPh sb="29" eb="31">
      <t>いんさつ</t>
    </rPh>
    <rPh sb="33" eb="35">
      <t>ていしゅつ</t>
    </rPh>
    <phoneticPr fontId="1" type="Hiragana" alignment="distributed"/>
  </si>
  <si>
    <t>（様式３）</t>
    <rPh sb="1" eb="3">
      <t>ようしき</t>
    </rPh>
    <phoneticPr fontId="1" type="Hiragana" alignment="distributed"/>
  </si>
  <si>
    <t>第３６回近畿高等学校総合文化祭（兵庫大会）</t>
    <rPh sb="0" eb="1">
      <t>だい</t>
    </rPh>
    <rPh sb="3" eb="4">
      <t>かい</t>
    </rPh>
    <rPh sb="4" eb="6">
      <t>きんき</t>
    </rPh>
    <rPh sb="6" eb="8">
      <t>こうとう</t>
    </rPh>
    <rPh sb="8" eb="10">
      <t>がっこう</t>
    </rPh>
    <rPh sb="10" eb="12">
      <t>そうごう</t>
    </rPh>
    <rPh sb="12" eb="15">
      <t>ぶんかさい</t>
    </rPh>
    <rPh sb="16" eb="18">
      <t>ひょうご</t>
    </rPh>
    <rPh sb="18" eb="20">
      <t>たいかい</t>
    </rPh>
    <phoneticPr fontId="1" type="Hiragana" alignment="distributed"/>
  </si>
  <si>
    <t>(様式３)</t>
    <rPh sb="1" eb="3">
      <t>ヨウシキ</t>
    </rPh>
    <phoneticPr fontId="1"/>
  </si>
  <si>
    <t>第36回近畿高等学校総合文化祭(兵庫大会)吹奏楽部門</t>
    <rPh sb="0" eb="1">
      <t>ダイ</t>
    </rPh>
    <rPh sb="3" eb="15">
      <t>カイヒョウゴケンコウトウガッコウソウゴウブンカサイ</t>
    </rPh>
    <rPh sb="16" eb="20">
      <t>ヒョウゴタイカイ</t>
    </rPh>
    <phoneticPr fontId="1"/>
  </si>
  <si>
    <t>出演団体紹介文 ＆ 打楽器等借用楽器調査</t>
    <rPh sb="10" eb="13">
      <t>ダガッキ</t>
    </rPh>
    <rPh sb="13" eb="14">
      <t>ナド</t>
    </rPh>
    <rPh sb="14" eb="16">
      <t>シャクヨウ</t>
    </rPh>
    <rPh sb="16" eb="20">
      <t>ガッキチョウサ</t>
    </rPh>
    <phoneticPr fontId="1"/>
  </si>
  <si>
    <t>ふりがな</t>
    <phoneticPr fontId="1"/>
  </si>
  <si>
    <t>記載責任者</t>
    <phoneticPr fontId="1"/>
  </si>
  <si>
    <t>団体名</t>
    <rPh sb="0" eb="3">
      <t>ダンタイメイ</t>
    </rPh>
    <phoneticPr fontId="1"/>
  </si>
  <si>
    <t>参加人数</t>
    <rPh sb="0" eb="1">
      <t>サン</t>
    </rPh>
    <rPh sb="1" eb="2">
      <t>カ</t>
    </rPh>
    <rPh sb="2" eb="3">
      <t>ヒト</t>
    </rPh>
    <rPh sb="3" eb="4">
      <t>カズ</t>
    </rPh>
    <phoneticPr fontId="1"/>
  </si>
  <si>
    <t>名</t>
    <rPh sb="0" eb="1">
      <t>メイ</t>
    </rPh>
    <phoneticPr fontId="1"/>
  </si>
  <si>
    <t>原稿は横書きで固有名詞にはふりがなをお願いいたします。</t>
    <rPh sb="0" eb="2">
      <t>ゲンコウ</t>
    </rPh>
    <rPh sb="3" eb="5">
      <t>ヨコガ</t>
    </rPh>
    <rPh sb="7" eb="11">
      <t>コユウメイシ</t>
    </rPh>
    <rPh sb="19" eb="20">
      <t>ネガ</t>
    </rPh>
    <phoneticPr fontId="1"/>
  </si>
  <si>
    <t>　</t>
    <phoneticPr fontId="1"/>
  </si>
  <si>
    <t>　　＊希望する共通楽器を○印で囲んで下さい＊</t>
    <rPh sb="3" eb="5">
      <t>キボウ</t>
    </rPh>
    <rPh sb="7" eb="11">
      <t>キョウツウガッキ</t>
    </rPh>
    <rPh sb="12" eb="14">
      <t>マルジルシ</t>
    </rPh>
    <rPh sb="15" eb="16">
      <t>カコ</t>
    </rPh>
    <rPh sb="18" eb="19">
      <t>クダ</t>
    </rPh>
    <phoneticPr fontId="1"/>
  </si>
  <si>
    <t>ピアノ</t>
    <phoneticPr fontId="1"/>
  </si>
  <si>
    <t>マリンバ</t>
    <phoneticPr fontId="1"/>
  </si>
  <si>
    <t>ビブラフォン</t>
    <phoneticPr fontId="1"/>
  </si>
  <si>
    <t>グロッケン</t>
    <phoneticPr fontId="1"/>
  </si>
  <si>
    <t>チャイム</t>
    <phoneticPr fontId="1"/>
  </si>
  <si>
    <t>ゴング</t>
    <phoneticPr fontId="1"/>
  </si>
  <si>
    <t>バスドラム</t>
    <phoneticPr fontId="1"/>
  </si>
  <si>
    <t>ドラムセット</t>
    <phoneticPr fontId="1"/>
  </si>
  <si>
    <t>ティンパニ　[　　 32　　　29　　　26　　　23　　　20　　]</t>
    <phoneticPr fontId="1"/>
  </si>
  <si>
    <t>電源[   下手　　上手　　両方 　]</t>
    <rPh sb="0" eb="2">
      <t>デンゲン</t>
    </rPh>
    <rPh sb="6" eb="8">
      <t>シモテ</t>
    </rPh>
    <rPh sb="10" eb="12">
      <t>カミテ</t>
    </rPh>
    <rPh sb="14" eb="16">
      <t>リョウホウ</t>
    </rPh>
    <phoneticPr fontId="1"/>
  </si>
  <si>
    <t>要望があれば</t>
    <rPh sb="0" eb="2">
      <t>ヨウボウ</t>
    </rPh>
    <phoneticPr fontId="1"/>
  </si>
  <si>
    <t>[</t>
    <phoneticPr fontId="1"/>
  </si>
  <si>
    <t>]</t>
    <phoneticPr fontId="1"/>
  </si>
  <si>
    <t>吹奏楽部門　学校・団体紹介文入力シート</t>
    <rPh sb="0" eb="3">
      <t>すいそうがく</t>
    </rPh>
    <rPh sb="3" eb="5">
      <t>ぶもん</t>
    </rPh>
    <rPh sb="6" eb="8">
      <t>がっこう</t>
    </rPh>
    <rPh sb="9" eb="11">
      <t>だんたい</t>
    </rPh>
    <rPh sb="11" eb="13">
      <t>しょうかい</t>
    </rPh>
    <rPh sb="13" eb="14">
      <t>ぶん</t>
    </rPh>
    <rPh sb="14" eb="16">
      <t>にゅうりょく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</si>
</sst>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字&quot;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0" fontId="16" fillId="0" borderId="0"/>
    <xf numFmtId="0" fontId="14" fillId="0" borderId="0"/>
  </cellStyleXfs>
  <cellXfs count="14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6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distributed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9" fillId="3" borderId="0" xfId="0" applyFont="1" applyFill="1">
      <alignment vertical="center"/>
    </xf>
    <xf numFmtId="0" fontId="9" fillId="2" borderId="0" xfId="0" applyFont="1" applyFill="1">
      <alignment vertical="center"/>
    </xf>
    <xf numFmtId="0" fontId="2" fillId="2" borderId="0" xfId="0" applyFont="1" applyFill="1" applyAlignment="1">
      <alignment horizontal="distributed" vertical="center"/>
    </xf>
    <xf numFmtId="49" fontId="12" fillId="2" borderId="0" xfId="0" applyNumberFormat="1" applyFont="1" applyFill="1" applyBorder="1" applyAlignment="1">
      <alignment vertical="center"/>
    </xf>
    <xf numFmtId="0" fontId="2" fillId="2" borderId="26" xfId="0" applyFont="1" applyFill="1" applyBorder="1">
      <alignment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49" fontId="10" fillId="2" borderId="12" xfId="0" applyNumberFormat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9" fillId="0" borderId="0" xfId="1" applyFont="1" applyFill="1" applyAlignment="1">
      <alignment vertical="center"/>
    </xf>
    <xf numFmtId="0" fontId="20" fillId="0" borderId="0" xfId="1" applyFont="1" applyFill="1"/>
    <xf numFmtId="0" fontId="16" fillId="0" borderId="0" xfId="1" applyFill="1"/>
    <xf numFmtId="0" fontId="21" fillId="0" borderId="23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5" fillId="0" borderId="42" xfId="1" applyFont="1" applyFill="1" applyBorder="1" applyAlignment="1">
      <alignment vertical="center"/>
    </xf>
    <xf numFmtId="0" fontId="15" fillId="0" borderId="11" xfId="1" applyFont="1" applyFill="1" applyBorder="1" applyAlignment="1">
      <alignment vertical="center"/>
    </xf>
    <xf numFmtId="0" fontId="15" fillId="0" borderId="43" xfId="1" applyFont="1" applyFill="1" applyBorder="1" applyAlignment="1">
      <alignment vertical="center"/>
    </xf>
    <xf numFmtId="0" fontId="16" fillId="0" borderId="11" xfId="1" applyFill="1" applyBorder="1" applyAlignment="1"/>
    <xf numFmtId="0" fontId="16" fillId="0" borderId="11" xfId="1" applyFill="1" applyBorder="1"/>
    <xf numFmtId="0" fontId="22" fillId="0" borderId="11" xfId="1" applyFont="1" applyFill="1" applyBorder="1" applyAlignment="1"/>
    <xf numFmtId="0" fontId="15" fillId="0" borderId="45" xfId="1" applyFont="1" applyFill="1" applyBorder="1" applyAlignment="1">
      <alignment vertical="center" wrapText="1"/>
    </xf>
    <xf numFmtId="0" fontId="16" fillId="0" borderId="43" xfId="1" applyFill="1" applyBorder="1" applyAlignment="1">
      <alignment horizontal="right"/>
    </xf>
    <xf numFmtId="0" fontId="14" fillId="0" borderId="0" xfId="1" applyFont="1" applyFill="1"/>
    <xf numFmtId="0" fontId="15" fillId="0" borderId="0" xfId="1" applyFont="1" applyFill="1"/>
    <xf numFmtId="0" fontId="14" fillId="0" borderId="0" xfId="1" applyFont="1" applyFill="1" applyBorder="1" applyAlignment="1">
      <alignment horizontal="left" vertical="center"/>
    </xf>
    <xf numFmtId="0" fontId="16" fillId="0" borderId="1" xfId="1" applyFill="1" applyBorder="1"/>
    <xf numFmtId="0" fontId="16" fillId="0" borderId="2" xfId="1" applyFill="1" applyBorder="1"/>
    <xf numFmtId="0" fontId="16" fillId="0" borderId="3" xfId="1" applyFill="1" applyBorder="1"/>
    <xf numFmtId="0" fontId="16" fillId="0" borderId="12" xfId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6" fillId="0" borderId="0" xfId="1" applyFill="1" applyBorder="1" applyAlignment="1">
      <alignment horizontal="center" vertical="center"/>
    </xf>
    <xf numFmtId="0" fontId="14" fillId="0" borderId="13" xfId="1" applyFont="1" applyFill="1" applyBorder="1" applyAlignment="1">
      <alignment vertical="center"/>
    </xf>
    <xf numFmtId="0" fontId="16" fillId="0" borderId="0" xfId="1" applyFill="1" applyAlignment="1">
      <alignment horizontal="center" vertical="center"/>
    </xf>
    <xf numFmtId="0" fontId="16" fillId="0" borderId="13" xfId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6" fillId="0" borderId="9" xfId="1" applyFill="1" applyBorder="1" applyAlignment="1">
      <alignment horizontal="center" vertical="center"/>
    </xf>
    <xf numFmtId="0" fontId="14" fillId="0" borderId="26" xfId="1" applyFont="1" applyFill="1" applyBorder="1" applyAlignment="1">
      <alignment horizontal="center" vertical="center"/>
    </xf>
    <xf numFmtId="0" fontId="16" fillId="0" borderId="26" xfId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6" fillId="4" borderId="0" xfId="1" applyFill="1"/>
    <xf numFmtId="0" fontId="16" fillId="0" borderId="37" xfId="1" applyFill="1" applyBorder="1"/>
    <xf numFmtId="0" fontId="16" fillId="0" borderId="38" xfId="1" applyFill="1" applyBorder="1"/>
    <xf numFmtId="0" fontId="16" fillId="0" borderId="39" xfId="1" applyFill="1" applyBorder="1"/>
    <xf numFmtId="176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49" fontId="10" fillId="2" borderId="27" xfId="0" applyNumberFormat="1" applyFont="1" applyFill="1" applyBorder="1" applyAlignment="1">
      <alignment horizontal="center" vertical="center"/>
    </xf>
    <xf numFmtId="49" fontId="10" fillId="2" borderId="25" xfId="0" applyNumberFormat="1" applyFont="1" applyFill="1" applyBorder="1" applyAlignment="1">
      <alignment horizontal="center" vertical="center"/>
    </xf>
    <xf numFmtId="49" fontId="10" fillId="2" borderId="31" xfId="0" applyNumberFormat="1" applyFont="1" applyFill="1" applyBorder="1" applyAlignment="1">
      <alignment horizontal="left" vertical="center" shrinkToFit="1"/>
    </xf>
    <xf numFmtId="49" fontId="10" fillId="2" borderId="32" xfId="0" applyNumberFormat="1" applyFont="1" applyFill="1" applyBorder="1" applyAlignment="1">
      <alignment horizontal="left" vertical="center" shrinkToFit="1"/>
    </xf>
    <xf numFmtId="49" fontId="10" fillId="2" borderId="33" xfId="0" applyNumberFormat="1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49" fontId="12" fillId="2" borderId="20" xfId="0" applyNumberFormat="1" applyFont="1" applyFill="1" applyBorder="1" applyAlignment="1">
      <alignment horizontal="center" vertical="center"/>
    </xf>
    <xf numFmtId="49" fontId="12" fillId="2" borderId="19" xfId="0" applyNumberFormat="1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/>
    </xf>
    <xf numFmtId="49" fontId="12" fillId="2" borderId="19" xfId="0" applyNumberFormat="1" applyFont="1" applyFill="1" applyBorder="1" applyAlignment="1">
      <alignment horizontal="left" vertical="center"/>
    </xf>
    <xf numFmtId="49" fontId="12" fillId="2" borderId="5" xfId="0" applyNumberFormat="1" applyFont="1" applyFill="1" applyBorder="1" applyAlignment="1">
      <alignment horizontal="left" vertical="center"/>
    </xf>
    <xf numFmtId="49" fontId="12" fillId="2" borderId="7" xfId="0" applyNumberFormat="1" applyFont="1" applyFill="1" applyBorder="1" applyAlignment="1">
      <alignment horizontal="center" vertical="center"/>
    </xf>
    <xf numFmtId="49" fontId="12" fillId="2" borderId="8" xfId="0" applyNumberFormat="1" applyFont="1" applyFill="1" applyBorder="1" applyAlignment="1">
      <alignment horizontal="center" vertical="center"/>
    </xf>
    <xf numFmtId="49" fontId="12" fillId="2" borderId="17" xfId="0" applyNumberFormat="1" applyFont="1" applyFill="1" applyBorder="1" applyAlignment="1">
      <alignment horizontal="left" vertical="center"/>
    </xf>
    <xf numFmtId="49" fontId="12" fillId="2" borderId="0" xfId="0" applyNumberFormat="1" applyFont="1" applyFill="1" applyBorder="1" applyAlignment="1">
      <alignment horizontal="left" vertical="center"/>
    </xf>
    <xf numFmtId="49" fontId="12" fillId="2" borderId="13" xfId="0" applyNumberFormat="1" applyFont="1" applyFill="1" applyBorder="1" applyAlignment="1">
      <alignment horizontal="left" vertical="center"/>
    </xf>
    <xf numFmtId="49" fontId="12" fillId="2" borderId="40" xfId="0" applyNumberFormat="1" applyFont="1" applyFill="1" applyBorder="1" applyAlignment="1">
      <alignment horizontal="left" vertical="center"/>
    </xf>
    <xf numFmtId="49" fontId="12" fillId="2" borderId="26" xfId="0" applyNumberFormat="1" applyFont="1" applyFill="1" applyBorder="1" applyAlignment="1">
      <alignment horizontal="left" vertical="center"/>
    </xf>
    <xf numFmtId="49" fontId="12" fillId="2" borderId="14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13" fillId="5" borderId="0" xfId="0" applyFont="1" applyFill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49" fontId="12" fillId="2" borderId="17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 vertical="center"/>
    </xf>
    <xf numFmtId="49" fontId="12" fillId="2" borderId="13" xfId="0" applyNumberFormat="1" applyFont="1" applyFill="1" applyBorder="1" applyAlignment="1">
      <alignment horizontal="center" vertical="center"/>
    </xf>
    <xf numFmtId="49" fontId="12" fillId="2" borderId="40" xfId="0" applyNumberFormat="1" applyFont="1" applyFill="1" applyBorder="1" applyAlignment="1">
      <alignment horizontal="center" vertical="center"/>
    </xf>
    <xf numFmtId="49" fontId="12" fillId="2" borderId="26" xfId="0" applyNumberFormat="1" applyFont="1" applyFill="1" applyBorder="1" applyAlignment="1">
      <alignment horizontal="center" vertical="center"/>
    </xf>
    <xf numFmtId="49" fontId="12" fillId="2" borderId="14" xfId="0" applyNumberFormat="1" applyFont="1" applyFill="1" applyBorder="1" applyAlignment="1">
      <alignment horizontal="center" vertical="center"/>
    </xf>
    <xf numFmtId="49" fontId="10" fillId="2" borderId="15" xfId="0" applyNumberFormat="1" applyFont="1" applyFill="1" applyBorder="1" applyAlignment="1">
      <alignment horizontal="left" vertical="center"/>
    </xf>
    <xf numFmtId="49" fontId="10" fillId="2" borderId="2" xfId="0" applyNumberFormat="1" applyFont="1" applyFill="1" applyBorder="1" applyAlignment="1">
      <alignment horizontal="left" vertical="center"/>
    </xf>
    <xf numFmtId="49" fontId="10" fillId="2" borderId="3" xfId="0" applyNumberFormat="1" applyFont="1" applyFill="1" applyBorder="1" applyAlignment="1">
      <alignment horizontal="left" vertical="center"/>
    </xf>
    <xf numFmtId="49" fontId="10" fillId="2" borderId="21" xfId="0" applyNumberFormat="1" applyFont="1" applyFill="1" applyBorder="1" applyAlignment="1">
      <alignment horizontal="center" vertical="center"/>
    </xf>
    <xf numFmtId="49" fontId="10" fillId="2" borderId="18" xfId="0" applyNumberFormat="1" applyFont="1" applyFill="1" applyBorder="1" applyAlignment="1">
      <alignment horizontal="center" vertical="center"/>
    </xf>
    <xf numFmtId="49" fontId="10" fillId="2" borderId="22" xfId="0" applyNumberFormat="1" applyFont="1" applyFill="1" applyBorder="1" applyAlignment="1">
      <alignment horizontal="left" vertical="center"/>
    </xf>
    <xf numFmtId="49" fontId="10" fillId="2" borderId="23" xfId="0" applyNumberFormat="1" applyFont="1" applyFill="1" applyBorder="1" applyAlignment="1">
      <alignment horizontal="left" vertical="center"/>
    </xf>
    <xf numFmtId="49" fontId="10" fillId="2" borderId="24" xfId="0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6" fillId="0" borderId="49" xfId="1" applyFill="1" applyBorder="1" applyAlignment="1"/>
    <xf numFmtId="0" fontId="16" fillId="0" borderId="50" xfId="1" applyFill="1" applyBorder="1" applyAlignment="1"/>
    <xf numFmtId="0" fontId="16" fillId="0" borderId="51" xfId="1" applyFill="1" applyBorder="1" applyAlignment="1"/>
    <xf numFmtId="0" fontId="14" fillId="0" borderId="0" xfId="1" applyFont="1" applyFill="1" applyAlignment="1">
      <alignment horizontal="center" vertical="top"/>
    </xf>
    <xf numFmtId="0" fontId="14" fillId="0" borderId="46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8" xfId="1" applyFont="1" applyFill="1" applyBorder="1" applyAlignment="1">
      <alignment horizontal="center" vertical="center"/>
    </xf>
    <xf numFmtId="0" fontId="15" fillId="0" borderId="17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42" xfId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/>
    </xf>
    <xf numFmtId="0" fontId="15" fillId="0" borderId="44" xfId="1" applyFont="1" applyFill="1" applyBorder="1" applyAlignment="1">
      <alignment horizontal="center" vertical="center" wrapText="1"/>
    </xf>
    <xf numFmtId="0" fontId="15" fillId="0" borderId="45" xfId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horizontal="center" vertical="center"/>
    </xf>
    <xf numFmtId="0" fontId="19" fillId="0" borderId="0" xfId="1" applyFont="1" applyFill="1" applyAlignment="1">
      <alignment horizontal="left" vertical="center"/>
    </xf>
    <xf numFmtId="0" fontId="19" fillId="0" borderId="0" xfId="1" applyFont="1" applyFill="1" applyAlignment="1">
      <alignment horizontal="center" vertical="center"/>
    </xf>
    <xf numFmtId="0" fontId="21" fillId="0" borderId="22" xfId="1" applyFont="1" applyFill="1" applyBorder="1" applyAlignment="1">
      <alignment horizontal="center" vertical="center"/>
    </xf>
    <xf numFmtId="0" fontId="21" fillId="0" borderId="23" xfId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horizontal="left" vertical="center"/>
    </xf>
    <xf numFmtId="0" fontId="15" fillId="0" borderId="23" xfId="1" applyFont="1" applyFill="1" applyBorder="1" applyAlignment="1">
      <alignment horizontal="left" vertical="center"/>
    </xf>
    <xf numFmtId="0" fontId="15" fillId="0" borderId="41" xfId="1" applyFont="1" applyFill="1" applyBorder="1" applyAlignment="1">
      <alignment horizontal="left" vertical="center"/>
    </xf>
  </cellXfs>
  <cellStyles count="3">
    <cellStyle name="標準" xfId="0" builtinId="0"/>
    <cellStyle name="標準 2" xfId="1"/>
    <cellStyle name="未定義" xfId="2"/>
  </cellStyles>
  <dxfs count="5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9"/>
  <sheetViews>
    <sheetView tabSelected="1" view="pageBreakPreview" zoomScaleNormal="100" zoomScaleSheetLayoutView="100" workbookViewId="0">
      <selection activeCell="F6" sqref="F6:O7"/>
    </sheetView>
  </sheetViews>
  <sheetFormatPr defaultRowHeight="12"/>
  <cols>
    <col min="1" max="36" width="2.5" style="5" customWidth="1"/>
    <col min="37" max="16384" width="9" style="5"/>
  </cols>
  <sheetData>
    <row r="1" spans="1:37" ht="13.5">
      <c r="A1" s="28" t="s">
        <v>28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</row>
    <row r="2" spans="1:37" ht="15" customHeight="1">
      <c r="A2" s="72" t="s">
        <v>29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1"/>
      <c r="Q2" s="1"/>
      <c r="R2" s="1"/>
      <c r="S2" s="1" t="s">
        <v>18</v>
      </c>
      <c r="T2" s="98"/>
      <c r="U2" s="98"/>
      <c r="V2" s="98"/>
      <c r="W2" s="1" t="s">
        <v>19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7" ht="15" customHeight="1">
      <c r="A3" s="72" t="s">
        <v>54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1"/>
      <c r="P3" s="1"/>
      <c r="Q3" s="1"/>
      <c r="R3" s="1"/>
      <c r="S3" s="1" t="s">
        <v>21</v>
      </c>
      <c r="T3" s="1" t="s">
        <v>22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7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7" ht="15" customHeight="1" thickBot="1">
      <c r="A5" s="18"/>
      <c r="B5" s="18"/>
      <c r="C5" s="18"/>
      <c r="D5" s="18"/>
      <c r="E5" s="18"/>
      <c r="F5" s="18"/>
      <c r="G5" s="18"/>
      <c r="H5" s="18"/>
      <c r="I5" s="18"/>
      <c r="J5" s="1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7" ht="15" customHeight="1">
      <c r="A6" s="103" t="s">
        <v>13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7"/>
      <c r="P6" s="109" t="s">
        <v>16</v>
      </c>
      <c r="Q6" s="109"/>
      <c r="R6" s="109"/>
      <c r="S6" s="109"/>
      <c r="T6" s="109"/>
      <c r="U6" s="109"/>
      <c r="V6" s="109"/>
      <c r="W6" s="109"/>
      <c r="X6" s="109"/>
      <c r="Y6" s="109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6" t="s">
        <v>3</v>
      </c>
    </row>
    <row r="7" spans="1:37" ht="15" customHeight="1" thickBot="1">
      <c r="A7" s="105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8"/>
      <c r="P7" s="20"/>
      <c r="Q7" s="20"/>
      <c r="R7" s="20"/>
      <c r="S7" s="20"/>
      <c r="T7" s="20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6" t="s">
        <v>4</v>
      </c>
    </row>
    <row r="8" spans="1:37" ht="15" customHeight="1">
      <c r="A8" s="67" t="s">
        <v>14</v>
      </c>
      <c r="B8" s="68"/>
      <c r="C8" s="68"/>
      <c r="D8" s="68"/>
      <c r="E8" s="68"/>
      <c r="F8" s="69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1"/>
      <c r="U8" s="116" t="s">
        <v>17</v>
      </c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8"/>
      <c r="AJ8" s="1"/>
      <c r="AK8" s="16" t="s">
        <v>5</v>
      </c>
    </row>
    <row r="9" spans="1:37" ht="15" customHeight="1">
      <c r="A9" s="75" t="s">
        <v>15</v>
      </c>
      <c r="B9" s="76"/>
      <c r="C9" s="76"/>
      <c r="D9" s="76"/>
      <c r="E9" s="76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110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2"/>
      <c r="AJ9" s="1"/>
      <c r="AK9" s="16" t="s">
        <v>6</v>
      </c>
    </row>
    <row r="10" spans="1:37" ht="15" customHeight="1" thickBot="1">
      <c r="A10" s="77"/>
      <c r="B10" s="78"/>
      <c r="C10" s="78"/>
      <c r="D10" s="78"/>
      <c r="E10" s="78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113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5"/>
      <c r="AJ10" s="1"/>
      <c r="AK10" s="16" t="s">
        <v>7</v>
      </c>
    </row>
    <row r="11" spans="1:37" ht="15" customHeight="1">
      <c r="A11" s="119" t="s">
        <v>14</v>
      </c>
      <c r="B11" s="120"/>
      <c r="C11" s="120"/>
      <c r="D11" s="120"/>
      <c r="E11" s="120"/>
      <c r="F11" s="121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3"/>
      <c r="U11" s="24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1"/>
      <c r="AK11" s="16" t="s">
        <v>8</v>
      </c>
    </row>
    <row r="12" spans="1:37" ht="15" customHeight="1">
      <c r="A12" s="75" t="s">
        <v>24</v>
      </c>
      <c r="B12" s="76"/>
      <c r="C12" s="76"/>
      <c r="D12" s="76"/>
      <c r="E12" s="76"/>
      <c r="F12" s="83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5"/>
      <c r="U12" s="26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"/>
      <c r="AK12" s="16" t="s">
        <v>9</v>
      </c>
    </row>
    <row r="13" spans="1:37" ht="15" customHeight="1" thickBot="1">
      <c r="A13" s="81"/>
      <c r="B13" s="82"/>
      <c r="C13" s="82"/>
      <c r="D13" s="82"/>
      <c r="E13" s="82"/>
      <c r="F13" s="86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8"/>
      <c r="U13" s="26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"/>
      <c r="AK13" s="16" t="s">
        <v>10</v>
      </c>
    </row>
    <row r="14" spans="1:37" ht="12" customHeight="1">
      <c r="A14" s="1"/>
      <c r="B14" s="1"/>
      <c r="C14" s="1"/>
      <c r="D14" s="1"/>
      <c r="E14" s="1"/>
      <c r="F14" s="1"/>
      <c r="G14" s="1"/>
      <c r="H14" s="8"/>
      <c r="I14" s="8"/>
      <c r="J14" s="8"/>
      <c r="K14" s="8"/>
      <c r="L14" s="8"/>
      <c r="M14" s="8"/>
      <c r="N14" s="8"/>
      <c r="O14" s="8"/>
      <c r="P14" s="8"/>
      <c r="Q14" s="8"/>
      <c r="R14" s="1"/>
      <c r="S14" s="1"/>
      <c r="T14" s="1"/>
      <c r="U14" s="1"/>
      <c r="V14" s="1"/>
      <c r="W14" s="1"/>
      <c r="X14" s="1"/>
      <c r="Y14" s="1"/>
      <c r="Z14" s="17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6" t="s">
        <v>11</v>
      </c>
    </row>
    <row r="15" spans="1:37" ht="15" customHeight="1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3"/>
      <c r="S15" s="3"/>
      <c r="T15" s="3"/>
      <c r="U15" s="66"/>
      <c r="V15" s="66"/>
      <c r="W15" s="66"/>
      <c r="X15" s="66"/>
      <c r="Y15" s="1"/>
      <c r="Z15" s="17"/>
      <c r="AA15" s="1"/>
      <c r="AB15" s="1"/>
      <c r="AC15" s="102" t="s">
        <v>23</v>
      </c>
      <c r="AD15" s="102"/>
      <c r="AE15" s="102"/>
      <c r="AF15" s="102"/>
      <c r="AG15" s="102"/>
      <c r="AH15" s="102"/>
      <c r="AI15" s="102"/>
      <c r="AJ15" s="1"/>
      <c r="AK15" s="16" t="s">
        <v>12</v>
      </c>
    </row>
    <row r="16" spans="1:37" ht="15" customHeight="1" thickBot="1">
      <c r="A16" s="2"/>
      <c r="B16" s="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3"/>
      <c r="S16" s="65"/>
      <c r="T16" s="65"/>
      <c r="U16" s="64"/>
      <c r="V16" s="64"/>
      <c r="W16" s="64"/>
      <c r="X16" s="64"/>
      <c r="Y16" s="2"/>
      <c r="Z16" s="17"/>
      <c r="AA16" s="1"/>
      <c r="AB16" s="1"/>
      <c r="AC16" s="101" t="s">
        <v>0</v>
      </c>
      <c r="AD16" s="66"/>
      <c r="AE16" s="66"/>
      <c r="AF16" s="99">
        <f>LEN(SUBSTITUTE(A17,CHAR(10),""))</f>
        <v>0</v>
      </c>
      <c r="AG16" s="99"/>
      <c r="AH16" s="99"/>
      <c r="AI16" s="100"/>
      <c r="AJ16" s="1"/>
    </row>
    <row r="17" spans="1:36" ht="15" customHeight="1">
      <c r="A17" s="89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1"/>
      <c r="AJ17" s="1"/>
    </row>
    <row r="18" spans="1:36" ht="15" customHeight="1">
      <c r="A18" s="92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4"/>
      <c r="AJ18" s="1"/>
    </row>
    <row r="19" spans="1:36" ht="15" customHeight="1">
      <c r="A19" s="92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4"/>
      <c r="AJ19" s="1"/>
    </row>
    <row r="20" spans="1:36" ht="15" customHeight="1">
      <c r="A20" s="92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4"/>
      <c r="AJ20" s="1"/>
    </row>
    <row r="21" spans="1:36" ht="15" customHeight="1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4"/>
      <c r="AJ21" s="1"/>
    </row>
    <row r="22" spans="1:36" ht="15" customHeight="1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4"/>
      <c r="AJ22" s="1"/>
    </row>
    <row r="23" spans="1:36" ht="15" customHeight="1">
      <c r="A23" s="92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1"/>
    </row>
    <row r="24" spans="1:36" ht="15" customHeight="1">
      <c r="A24" s="92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4"/>
      <c r="AJ24" s="1"/>
    </row>
    <row r="25" spans="1:36" ht="15" customHeight="1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4"/>
      <c r="AJ25" s="1"/>
    </row>
    <row r="26" spans="1:36" ht="15" customHeight="1">
      <c r="A26" s="92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4"/>
      <c r="AJ26" s="1"/>
    </row>
    <row r="27" spans="1:36" ht="15" customHeight="1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4"/>
      <c r="AJ27" s="1"/>
    </row>
    <row r="28" spans="1:36" ht="15" customHeight="1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4"/>
      <c r="AJ28" s="1"/>
    </row>
    <row r="29" spans="1:36" ht="15" customHeight="1">
      <c r="A29" s="92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4"/>
      <c r="AJ29" s="1"/>
    </row>
    <row r="30" spans="1:36" ht="15" customHeight="1">
      <c r="A30" s="92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4"/>
      <c r="AJ30" s="1"/>
    </row>
    <row r="31" spans="1:36" ht="15" customHeight="1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4"/>
      <c r="AJ31" s="1"/>
    </row>
    <row r="32" spans="1:36" ht="15" customHeight="1" thickBot="1">
      <c r="A32" s="95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7"/>
      <c r="AJ32" s="1"/>
    </row>
    <row r="33" spans="1:36" ht="15" customHeight="1">
      <c r="A33" s="74" t="s">
        <v>1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15" customHeight="1">
      <c r="A34" s="73" t="s">
        <v>20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15" customHeight="1">
      <c r="A35" s="73" t="s">
        <v>26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>
      <c r="A36" s="1" t="s">
        <v>27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9" spans="1:36">
      <c r="B39" s="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</sheetData>
  <mergeCells count="26">
    <mergeCell ref="P6:Y6"/>
    <mergeCell ref="U9:AI10"/>
    <mergeCell ref="U8:AI8"/>
    <mergeCell ref="A11:E11"/>
    <mergeCell ref="F11:T11"/>
    <mergeCell ref="A2:O2"/>
    <mergeCell ref="A3:N3"/>
    <mergeCell ref="A34:X34"/>
    <mergeCell ref="A35:X35"/>
    <mergeCell ref="A33:X33"/>
    <mergeCell ref="A9:E10"/>
    <mergeCell ref="F9:T10"/>
    <mergeCell ref="A12:E13"/>
    <mergeCell ref="F12:T13"/>
    <mergeCell ref="A17:AI32"/>
    <mergeCell ref="T2:V2"/>
    <mergeCell ref="AF16:AI16"/>
    <mergeCell ref="AC16:AE16"/>
    <mergeCell ref="AC15:AI15"/>
    <mergeCell ref="A6:E7"/>
    <mergeCell ref="F6:O7"/>
    <mergeCell ref="U16:X16"/>
    <mergeCell ref="S16:T16"/>
    <mergeCell ref="U15:X15"/>
    <mergeCell ref="A8:E8"/>
    <mergeCell ref="F8:T8"/>
  </mergeCells>
  <phoneticPr fontId="1" type="Hiragana" alignment="distributed"/>
  <conditionalFormatting sqref="F6:O7">
    <cfRule type="cellIs" dxfId="4" priority="6" stopIfTrue="1" operator="equal">
      <formula>""</formula>
    </cfRule>
  </conditionalFormatting>
  <conditionalFormatting sqref="F9:T10">
    <cfRule type="cellIs" dxfId="3" priority="4" operator="equal">
      <formula>""</formula>
    </cfRule>
  </conditionalFormatting>
  <conditionalFormatting sqref="F8:T8">
    <cfRule type="cellIs" dxfId="2" priority="3" stopIfTrue="1" operator="equal">
      <formula>""</formula>
    </cfRule>
  </conditionalFormatting>
  <conditionalFormatting sqref="F6:Y6 F7:O7 F8:AI10 F11:T13">
    <cfRule type="cellIs" dxfId="1" priority="2" stopIfTrue="1" operator="equal">
      <formula>""</formula>
    </cfRule>
  </conditionalFormatting>
  <conditionalFormatting sqref="A17:AI32">
    <cfRule type="cellIs" dxfId="0" priority="1" stopIfTrue="1" operator="equal">
      <formula>""</formula>
    </cfRule>
  </conditionalFormatting>
  <dataValidations count="1">
    <dataValidation type="list" allowBlank="1" showInputMessage="1" showErrorMessage="1" sqref="F6:O7">
      <formula1>$AK$6:$AK$15</formula1>
    </dataValidation>
  </dataValidations>
  <pageMargins left="0.78740157480314965" right="0.78740157480314965" top="1.1811023622047245" bottom="0.98425196850393704" header="0.31496062992125984" footer="0.31496062992125984"/>
  <pageSetup paperSize="9" scale="9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A45"/>
  <sheetViews>
    <sheetView zoomScaleNormal="100" workbookViewId="0">
      <selection activeCell="J21" sqref="J21"/>
    </sheetView>
  </sheetViews>
  <sheetFormatPr defaultColWidth="3.875" defaultRowHeight="27.75" customHeight="1"/>
  <cols>
    <col min="1" max="1" width="0.875" style="31" customWidth="1"/>
    <col min="2" max="21" width="5.125" style="31" customWidth="1"/>
    <col min="22" max="22" width="0.625" style="31" customWidth="1"/>
    <col min="23" max="256" width="3.875" style="31"/>
    <col min="257" max="257" width="0.875" style="31" customWidth="1"/>
    <col min="258" max="277" width="5.125" style="31" customWidth="1"/>
    <col min="278" max="278" width="0.625" style="31" customWidth="1"/>
    <col min="279" max="512" width="3.875" style="31"/>
    <col min="513" max="513" width="0.875" style="31" customWidth="1"/>
    <col min="514" max="533" width="5.125" style="31" customWidth="1"/>
    <col min="534" max="534" width="0.625" style="31" customWidth="1"/>
    <col min="535" max="768" width="3.875" style="31"/>
    <col min="769" max="769" width="0.875" style="31" customWidth="1"/>
    <col min="770" max="789" width="5.125" style="31" customWidth="1"/>
    <col min="790" max="790" width="0.625" style="31" customWidth="1"/>
    <col min="791" max="1024" width="3.875" style="31"/>
    <col min="1025" max="1025" width="0.875" style="31" customWidth="1"/>
    <col min="1026" max="1045" width="5.125" style="31" customWidth="1"/>
    <col min="1046" max="1046" width="0.625" style="31" customWidth="1"/>
    <col min="1047" max="1280" width="3.875" style="31"/>
    <col min="1281" max="1281" width="0.875" style="31" customWidth="1"/>
    <col min="1282" max="1301" width="5.125" style="31" customWidth="1"/>
    <col min="1302" max="1302" width="0.625" style="31" customWidth="1"/>
    <col min="1303" max="1536" width="3.875" style="31"/>
    <col min="1537" max="1537" width="0.875" style="31" customWidth="1"/>
    <col min="1538" max="1557" width="5.125" style="31" customWidth="1"/>
    <col min="1558" max="1558" width="0.625" style="31" customWidth="1"/>
    <col min="1559" max="1792" width="3.875" style="31"/>
    <col min="1793" max="1793" width="0.875" style="31" customWidth="1"/>
    <col min="1794" max="1813" width="5.125" style="31" customWidth="1"/>
    <col min="1814" max="1814" width="0.625" style="31" customWidth="1"/>
    <col min="1815" max="2048" width="3.875" style="31"/>
    <col min="2049" max="2049" width="0.875" style="31" customWidth="1"/>
    <col min="2050" max="2069" width="5.125" style="31" customWidth="1"/>
    <col min="2070" max="2070" width="0.625" style="31" customWidth="1"/>
    <col min="2071" max="2304" width="3.875" style="31"/>
    <col min="2305" max="2305" width="0.875" style="31" customWidth="1"/>
    <col min="2306" max="2325" width="5.125" style="31" customWidth="1"/>
    <col min="2326" max="2326" width="0.625" style="31" customWidth="1"/>
    <col min="2327" max="2560" width="3.875" style="31"/>
    <col min="2561" max="2561" width="0.875" style="31" customWidth="1"/>
    <col min="2562" max="2581" width="5.125" style="31" customWidth="1"/>
    <col min="2582" max="2582" width="0.625" style="31" customWidth="1"/>
    <col min="2583" max="2816" width="3.875" style="31"/>
    <col min="2817" max="2817" width="0.875" style="31" customWidth="1"/>
    <col min="2818" max="2837" width="5.125" style="31" customWidth="1"/>
    <col min="2838" max="2838" width="0.625" style="31" customWidth="1"/>
    <col min="2839" max="3072" width="3.875" style="31"/>
    <col min="3073" max="3073" width="0.875" style="31" customWidth="1"/>
    <col min="3074" max="3093" width="5.125" style="31" customWidth="1"/>
    <col min="3094" max="3094" width="0.625" style="31" customWidth="1"/>
    <col min="3095" max="3328" width="3.875" style="31"/>
    <col min="3329" max="3329" width="0.875" style="31" customWidth="1"/>
    <col min="3330" max="3349" width="5.125" style="31" customWidth="1"/>
    <col min="3350" max="3350" width="0.625" style="31" customWidth="1"/>
    <col min="3351" max="3584" width="3.875" style="31"/>
    <col min="3585" max="3585" width="0.875" style="31" customWidth="1"/>
    <col min="3586" max="3605" width="5.125" style="31" customWidth="1"/>
    <col min="3606" max="3606" width="0.625" style="31" customWidth="1"/>
    <col min="3607" max="3840" width="3.875" style="31"/>
    <col min="3841" max="3841" width="0.875" style="31" customWidth="1"/>
    <col min="3842" max="3861" width="5.125" style="31" customWidth="1"/>
    <col min="3862" max="3862" width="0.625" style="31" customWidth="1"/>
    <col min="3863" max="4096" width="3.875" style="31"/>
    <col min="4097" max="4097" width="0.875" style="31" customWidth="1"/>
    <col min="4098" max="4117" width="5.125" style="31" customWidth="1"/>
    <col min="4118" max="4118" width="0.625" style="31" customWidth="1"/>
    <col min="4119" max="4352" width="3.875" style="31"/>
    <col min="4353" max="4353" width="0.875" style="31" customWidth="1"/>
    <col min="4354" max="4373" width="5.125" style="31" customWidth="1"/>
    <col min="4374" max="4374" width="0.625" style="31" customWidth="1"/>
    <col min="4375" max="4608" width="3.875" style="31"/>
    <col min="4609" max="4609" width="0.875" style="31" customWidth="1"/>
    <col min="4610" max="4629" width="5.125" style="31" customWidth="1"/>
    <col min="4630" max="4630" width="0.625" style="31" customWidth="1"/>
    <col min="4631" max="4864" width="3.875" style="31"/>
    <col min="4865" max="4865" width="0.875" style="31" customWidth="1"/>
    <col min="4866" max="4885" width="5.125" style="31" customWidth="1"/>
    <col min="4886" max="4886" width="0.625" style="31" customWidth="1"/>
    <col min="4887" max="5120" width="3.875" style="31"/>
    <col min="5121" max="5121" width="0.875" style="31" customWidth="1"/>
    <col min="5122" max="5141" width="5.125" style="31" customWidth="1"/>
    <col min="5142" max="5142" width="0.625" style="31" customWidth="1"/>
    <col min="5143" max="5376" width="3.875" style="31"/>
    <col min="5377" max="5377" width="0.875" style="31" customWidth="1"/>
    <col min="5378" max="5397" width="5.125" style="31" customWidth="1"/>
    <col min="5398" max="5398" width="0.625" style="31" customWidth="1"/>
    <col min="5399" max="5632" width="3.875" style="31"/>
    <col min="5633" max="5633" width="0.875" style="31" customWidth="1"/>
    <col min="5634" max="5653" width="5.125" style="31" customWidth="1"/>
    <col min="5654" max="5654" width="0.625" style="31" customWidth="1"/>
    <col min="5655" max="5888" width="3.875" style="31"/>
    <col min="5889" max="5889" width="0.875" style="31" customWidth="1"/>
    <col min="5890" max="5909" width="5.125" style="31" customWidth="1"/>
    <col min="5910" max="5910" width="0.625" style="31" customWidth="1"/>
    <col min="5911" max="6144" width="3.875" style="31"/>
    <col min="6145" max="6145" width="0.875" style="31" customWidth="1"/>
    <col min="6146" max="6165" width="5.125" style="31" customWidth="1"/>
    <col min="6166" max="6166" width="0.625" style="31" customWidth="1"/>
    <col min="6167" max="6400" width="3.875" style="31"/>
    <col min="6401" max="6401" width="0.875" style="31" customWidth="1"/>
    <col min="6402" max="6421" width="5.125" style="31" customWidth="1"/>
    <col min="6422" max="6422" width="0.625" style="31" customWidth="1"/>
    <col min="6423" max="6656" width="3.875" style="31"/>
    <col min="6657" max="6657" width="0.875" style="31" customWidth="1"/>
    <col min="6658" max="6677" width="5.125" style="31" customWidth="1"/>
    <col min="6678" max="6678" width="0.625" style="31" customWidth="1"/>
    <col min="6679" max="6912" width="3.875" style="31"/>
    <col min="6913" max="6913" width="0.875" style="31" customWidth="1"/>
    <col min="6914" max="6933" width="5.125" style="31" customWidth="1"/>
    <col min="6934" max="6934" width="0.625" style="31" customWidth="1"/>
    <col min="6935" max="7168" width="3.875" style="31"/>
    <col min="7169" max="7169" width="0.875" style="31" customWidth="1"/>
    <col min="7170" max="7189" width="5.125" style="31" customWidth="1"/>
    <col min="7190" max="7190" width="0.625" style="31" customWidth="1"/>
    <col min="7191" max="7424" width="3.875" style="31"/>
    <col min="7425" max="7425" width="0.875" style="31" customWidth="1"/>
    <col min="7426" max="7445" width="5.125" style="31" customWidth="1"/>
    <col min="7446" max="7446" width="0.625" style="31" customWidth="1"/>
    <col min="7447" max="7680" width="3.875" style="31"/>
    <col min="7681" max="7681" width="0.875" style="31" customWidth="1"/>
    <col min="7682" max="7701" width="5.125" style="31" customWidth="1"/>
    <col min="7702" max="7702" width="0.625" style="31" customWidth="1"/>
    <col min="7703" max="7936" width="3.875" style="31"/>
    <col min="7937" max="7937" width="0.875" style="31" customWidth="1"/>
    <col min="7938" max="7957" width="5.125" style="31" customWidth="1"/>
    <col min="7958" max="7958" width="0.625" style="31" customWidth="1"/>
    <col min="7959" max="8192" width="3.875" style="31"/>
    <col min="8193" max="8193" width="0.875" style="31" customWidth="1"/>
    <col min="8194" max="8213" width="5.125" style="31" customWidth="1"/>
    <col min="8214" max="8214" width="0.625" style="31" customWidth="1"/>
    <col min="8215" max="8448" width="3.875" style="31"/>
    <col min="8449" max="8449" width="0.875" style="31" customWidth="1"/>
    <col min="8450" max="8469" width="5.125" style="31" customWidth="1"/>
    <col min="8470" max="8470" width="0.625" style="31" customWidth="1"/>
    <col min="8471" max="8704" width="3.875" style="31"/>
    <col min="8705" max="8705" width="0.875" style="31" customWidth="1"/>
    <col min="8706" max="8725" width="5.125" style="31" customWidth="1"/>
    <col min="8726" max="8726" width="0.625" style="31" customWidth="1"/>
    <col min="8727" max="8960" width="3.875" style="31"/>
    <col min="8961" max="8961" width="0.875" style="31" customWidth="1"/>
    <col min="8962" max="8981" width="5.125" style="31" customWidth="1"/>
    <col min="8982" max="8982" width="0.625" style="31" customWidth="1"/>
    <col min="8983" max="9216" width="3.875" style="31"/>
    <col min="9217" max="9217" width="0.875" style="31" customWidth="1"/>
    <col min="9218" max="9237" width="5.125" style="31" customWidth="1"/>
    <col min="9238" max="9238" width="0.625" style="31" customWidth="1"/>
    <col min="9239" max="9472" width="3.875" style="31"/>
    <col min="9473" max="9473" width="0.875" style="31" customWidth="1"/>
    <col min="9474" max="9493" width="5.125" style="31" customWidth="1"/>
    <col min="9494" max="9494" width="0.625" style="31" customWidth="1"/>
    <col min="9495" max="9728" width="3.875" style="31"/>
    <col min="9729" max="9729" width="0.875" style="31" customWidth="1"/>
    <col min="9730" max="9749" width="5.125" style="31" customWidth="1"/>
    <col min="9750" max="9750" width="0.625" style="31" customWidth="1"/>
    <col min="9751" max="9984" width="3.875" style="31"/>
    <col min="9985" max="9985" width="0.875" style="31" customWidth="1"/>
    <col min="9986" max="10005" width="5.125" style="31" customWidth="1"/>
    <col min="10006" max="10006" width="0.625" style="31" customWidth="1"/>
    <col min="10007" max="10240" width="3.875" style="31"/>
    <col min="10241" max="10241" width="0.875" style="31" customWidth="1"/>
    <col min="10242" max="10261" width="5.125" style="31" customWidth="1"/>
    <col min="10262" max="10262" width="0.625" style="31" customWidth="1"/>
    <col min="10263" max="10496" width="3.875" style="31"/>
    <col min="10497" max="10497" width="0.875" style="31" customWidth="1"/>
    <col min="10498" max="10517" width="5.125" style="31" customWidth="1"/>
    <col min="10518" max="10518" width="0.625" style="31" customWidth="1"/>
    <col min="10519" max="10752" width="3.875" style="31"/>
    <col min="10753" max="10753" width="0.875" style="31" customWidth="1"/>
    <col min="10754" max="10773" width="5.125" style="31" customWidth="1"/>
    <col min="10774" max="10774" width="0.625" style="31" customWidth="1"/>
    <col min="10775" max="11008" width="3.875" style="31"/>
    <col min="11009" max="11009" width="0.875" style="31" customWidth="1"/>
    <col min="11010" max="11029" width="5.125" style="31" customWidth="1"/>
    <col min="11030" max="11030" width="0.625" style="31" customWidth="1"/>
    <col min="11031" max="11264" width="3.875" style="31"/>
    <col min="11265" max="11265" width="0.875" style="31" customWidth="1"/>
    <col min="11266" max="11285" width="5.125" style="31" customWidth="1"/>
    <col min="11286" max="11286" width="0.625" style="31" customWidth="1"/>
    <col min="11287" max="11520" width="3.875" style="31"/>
    <col min="11521" max="11521" width="0.875" style="31" customWidth="1"/>
    <col min="11522" max="11541" width="5.125" style="31" customWidth="1"/>
    <col min="11542" max="11542" width="0.625" style="31" customWidth="1"/>
    <col min="11543" max="11776" width="3.875" style="31"/>
    <col min="11777" max="11777" width="0.875" style="31" customWidth="1"/>
    <col min="11778" max="11797" width="5.125" style="31" customWidth="1"/>
    <col min="11798" max="11798" width="0.625" style="31" customWidth="1"/>
    <col min="11799" max="12032" width="3.875" style="31"/>
    <col min="12033" max="12033" width="0.875" style="31" customWidth="1"/>
    <col min="12034" max="12053" width="5.125" style="31" customWidth="1"/>
    <col min="12054" max="12054" width="0.625" style="31" customWidth="1"/>
    <col min="12055" max="12288" width="3.875" style="31"/>
    <col min="12289" max="12289" width="0.875" style="31" customWidth="1"/>
    <col min="12290" max="12309" width="5.125" style="31" customWidth="1"/>
    <col min="12310" max="12310" width="0.625" style="31" customWidth="1"/>
    <col min="12311" max="12544" width="3.875" style="31"/>
    <col min="12545" max="12545" width="0.875" style="31" customWidth="1"/>
    <col min="12546" max="12565" width="5.125" style="31" customWidth="1"/>
    <col min="12566" max="12566" width="0.625" style="31" customWidth="1"/>
    <col min="12567" max="12800" width="3.875" style="31"/>
    <col min="12801" max="12801" width="0.875" style="31" customWidth="1"/>
    <col min="12802" max="12821" width="5.125" style="31" customWidth="1"/>
    <col min="12822" max="12822" width="0.625" style="31" customWidth="1"/>
    <col min="12823" max="13056" width="3.875" style="31"/>
    <col min="13057" max="13057" width="0.875" style="31" customWidth="1"/>
    <col min="13058" max="13077" width="5.125" style="31" customWidth="1"/>
    <col min="13078" max="13078" width="0.625" style="31" customWidth="1"/>
    <col min="13079" max="13312" width="3.875" style="31"/>
    <col min="13313" max="13313" width="0.875" style="31" customWidth="1"/>
    <col min="13314" max="13333" width="5.125" style="31" customWidth="1"/>
    <col min="13334" max="13334" width="0.625" style="31" customWidth="1"/>
    <col min="13335" max="13568" width="3.875" style="31"/>
    <col min="13569" max="13569" width="0.875" style="31" customWidth="1"/>
    <col min="13570" max="13589" width="5.125" style="31" customWidth="1"/>
    <col min="13590" max="13590" width="0.625" style="31" customWidth="1"/>
    <col min="13591" max="13824" width="3.875" style="31"/>
    <col min="13825" max="13825" width="0.875" style="31" customWidth="1"/>
    <col min="13826" max="13845" width="5.125" style="31" customWidth="1"/>
    <col min="13846" max="13846" width="0.625" style="31" customWidth="1"/>
    <col min="13847" max="14080" width="3.875" style="31"/>
    <col min="14081" max="14081" width="0.875" style="31" customWidth="1"/>
    <col min="14082" max="14101" width="5.125" style="31" customWidth="1"/>
    <col min="14102" max="14102" width="0.625" style="31" customWidth="1"/>
    <col min="14103" max="14336" width="3.875" style="31"/>
    <col min="14337" max="14337" width="0.875" style="31" customWidth="1"/>
    <col min="14338" max="14357" width="5.125" style="31" customWidth="1"/>
    <col min="14358" max="14358" width="0.625" style="31" customWidth="1"/>
    <col min="14359" max="14592" width="3.875" style="31"/>
    <col min="14593" max="14593" width="0.875" style="31" customWidth="1"/>
    <col min="14594" max="14613" width="5.125" style="31" customWidth="1"/>
    <col min="14614" max="14614" width="0.625" style="31" customWidth="1"/>
    <col min="14615" max="14848" width="3.875" style="31"/>
    <col min="14849" max="14849" width="0.875" style="31" customWidth="1"/>
    <col min="14850" max="14869" width="5.125" style="31" customWidth="1"/>
    <col min="14870" max="14870" width="0.625" style="31" customWidth="1"/>
    <col min="14871" max="15104" width="3.875" style="31"/>
    <col min="15105" max="15105" width="0.875" style="31" customWidth="1"/>
    <col min="15106" max="15125" width="5.125" style="31" customWidth="1"/>
    <col min="15126" max="15126" width="0.625" style="31" customWidth="1"/>
    <col min="15127" max="15360" width="3.875" style="31"/>
    <col min="15361" max="15361" width="0.875" style="31" customWidth="1"/>
    <col min="15362" max="15381" width="5.125" style="31" customWidth="1"/>
    <col min="15382" max="15382" width="0.625" style="31" customWidth="1"/>
    <col min="15383" max="15616" width="3.875" style="31"/>
    <col min="15617" max="15617" width="0.875" style="31" customWidth="1"/>
    <col min="15618" max="15637" width="5.125" style="31" customWidth="1"/>
    <col min="15638" max="15638" width="0.625" style="31" customWidth="1"/>
    <col min="15639" max="15872" width="3.875" style="31"/>
    <col min="15873" max="15873" width="0.875" style="31" customWidth="1"/>
    <col min="15874" max="15893" width="5.125" style="31" customWidth="1"/>
    <col min="15894" max="15894" width="0.625" style="31" customWidth="1"/>
    <col min="15895" max="16128" width="3.875" style="31"/>
    <col min="16129" max="16129" width="0.875" style="31" customWidth="1"/>
    <col min="16130" max="16149" width="5.125" style="31" customWidth="1"/>
    <col min="16150" max="16150" width="0.625" style="31" customWidth="1"/>
    <col min="16151" max="16384" width="3.875" style="31"/>
  </cols>
  <sheetData>
    <row r="1" spans="2:27" s="30" customFormat="1" ht="26.1" customHeight="1">
      <c r="B1" s="139" t="s">
        <v>30</v>
      </c>
      <c r="C1" s="139"/>
      <c r="D1" s="29"/>
      <c r="E1" s="140" t="s">
        <v>31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</row>
    <row r="2" spans="2:27" s="30" customFormat="1" ht="26.1" customHeight="1">
      <c r="B2" s="141" t="s">
        <v>32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</row>
    <row r="3" spans="2:27" ht="8.1" customHeight="1"/>
    <row r="4" spans="2:27" ht="21" customHeight="1">
      <c r="B4" s="142" t="s">
        <v>33</v>
      </c>
      <c r="C4" s="143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144" t="s">
        <v>34</v>
      </c>
      <c r="R4" s="145"/>
      <c r="S4" s="145"/>
      <c r="T4" s="145"/>
      <c r="U4" s="146"/>
    </row>
    <row r="5" spans="2:27" ht="33.950000000000003" customHeight="1">
      <c r="B5" s="133" t="s">
        <v>35</v>
      </c>
      <c r="C5" s="134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4"/>
      <c r="R5" s="35"/>
      <c r="S5" s="35"/>
      <c r="T5" s="35"/>
      <c r="U5" s="36"/>
    </row>
    <row r="6" spans="2:27" ht="33.950000000000003" customHeight="1">
      <c r="B6" s="135"/>
      <c r="C6" s="136"/>
      <c r="D6" s="37"/>
      <c r="E6" s="38"/>
      <c r="F6" s="37"/>
      <c r="G6" s="38"/>
      <c r="H6" s="39"/>
      <c r="I6" s="39"/>
      <c r="J6" s="39"/>
      <c r="K6" s="39"/>
      <c r="L6" s="39"/>
      <c r="M6" s="39"/>
      <c r="N6" s="39"/>
      <c r="O6" s="39"/>
      <c r="P6" s="39"/>
      <c r="Q6" s="137" t="s">
        <v>36</v>
      </c>
      <c r="R6" s="138"/>
      <c r="S6" s="40"/>
      <c r="T6" s="37"/>
      <c r="U6" s="41" t="s">
        <v>37</v>
      </c>
    </row>
    <row r="7" spans="2:27" ht="9" customHeight="1" thickBot="1"/>
    <row r="8" spans="2:27" ht="14.1" customHeight="1"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  <c r="W8" s="60"/>
      <c r="X8" s="60"/>
      <c r="Y8" s="15" t="s">
        <v>2</v>
      </c>
      <c r="Z8" s="60"/>
      <c r="AA8" s="60"/>
    </row>
    <row r="9" spans="2:27" ht="27.75" customHeight="1">
      <c r="B9" s="21" t="str">
        <f>MID(紹介文入力シート!$A$17,1,1)</f>
        <v/>
      </c>
      <c r="C9" s="22" t="str">
        <f>MID(紹介文入力シート!$A$17,2,1)</f>
        <v/>
      </c>
      <c r="D9" s="22" t="str">
        <f>MID(紹介文入力シート!$A$17,3,1)</f>
        <v/>
      </c>
      <c r="E9" s="22" t="str">
        <f>MID(紹介文入力シート!$A$17,4,1)</f>
        <v/>
      </c>
      <c r="F9" s="22" t="str">
        <f>MID(紹介文入力シート!$A$17,5,1)</f>
        <v/>
      </c>
      <c r="G9" s="22" t="str">
        <f>MID(紹介文入力シート!$A$17,6,1)</f>
        <v/>
      </c>
      <c r="H9" s="22" t="str">
        <f>MID(紹介文入力シート!$A$17,7,1)</f>
        <v/>
      </c>
      <c r="I9" s="22" t="str">
        <f>MID(紹介文入力シート!$A$17,8,1)</f>
        <v/>
      </c>
      <c r="J9" s="22" t="str">
        <f>MID(紹介文入力シート!$A$17,9,1)</f>
        <v/>
      </c>
      <c r="K9" s="22" t="str">
        <f>MID(紹介文入力シート!$A$17,10,1)</f>
        <v/>
      </c>
      <c r="L9" s="22" t="str">
        <f>MID(紹介文入力シート!$A$17,11,1)</f>
        <v/>
      </c>
      <c r="M9" s="22" t="str">
        <f>MID(紹介文入力シート!$A$17,12,1)</f>
        <v/>
      </c>
      <c r="N9" s="22" t="str">
        <f>MID(紹介文入力シート!$A$17,13,1)</f>
        <v/>
      </c>
      <c r="O9" s="22" t="str">
        <f>MID(紹介文入力シート!$A$17,14,1)</f>
        <v/>
      </c>
      <c r="P9" s="22" t="str">
        <f>MID(紹介文入力シート!$A$17,15,1)</f>
        <v/>
      </c>
      <c r="Q9" s="22" t="str">
        <f>MID(紹介文入力シート!$A$17,16,1)</f>
        <v/>
      </c>
      <c r="R9" s="22" t="str">
        <f>MID(紹介文入力シート!$A$17,17,1)</f>
        <v/>
      </c>
      <c r="S9" s="22" t="str">
        <f>MID(紹介文入力シート!$A$17,18,1)</f>
        <v/>
      </c>
      <c r="T9" s="22" t="str">
        <f>MID(紹介文入力シート!$A$17,19,1)</f>
        <v/>
      </c>
      <c r="U9" s="23" t="str">
        <f>MID(紹介文入力シート!$A$17,20,1)</f>
        <v/>
      </c>
    </row>
    <row r="10" spans="2:27" ht="14.1" customHeight="1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4"/>
    </row>
    <row r="11" spans="2:27" ht="27.75" customHeight="1">
      <c r="B11" s="21" t="str">
        <f>MID(紹介文入力シート!$A$17,21,1)</f>
        <v/>
      </c>
      <c r="C11" s="22" t="str">
        <f>MID(紹介文入力シート!$A$17,22,1)</f>
        <v/>
      </c>
      <c r="D11" s="22" t="str">
        <f>MID(紹介文入力シート!$A$17,23,1)</f>
        <v/>
      </c>
      <c r="E11" s="22" t="str">
        <f>MID(紹介文入力シート!$A$17,24,1)</f>
        <v/>
      </c>
      <c r="F11" s="22" t="str">
        <f>MID(紹介文入力シート!$A$17,25,1)</f>
        <v/>
      </c>
      <c r="G11" s="22" t="str">
        <f>MID(紹介文入力シート!$A$17,26,1)</f>
        <v/>
      </c>
      <c r="H11" s="22" t="str">
        <f>MID(紹介文入力シート!$A$17,27,1)</f>
        <v/>
      </c>
      <c r="I11" s="22" t="str">
        <f>MID(紹介文入力シート!$A$17,28,1)</f>
        <v/>
      </c>
      <c r="J11" s="22" t="str">
        <f>MID(紹介文入力シート!$A$17,29,1)</f>
        <v/>
      </c>
      <c r="K11" s="22" t="str">
        <f>MID(紹介文入力シート!$A$17,30,1)</f>
        <v/>
      </c>
      <c r="L11" s="22" t="str">
        <f>MID(紹介文入力シート!$A$17,31,1)</f>
        <v/>
      </c>
      <c r="M11" s="22" t="str">
        <f>MID(紹介文入力シート!$A$17,32,1)</f>
        <v/>
      </c>
      <c r="N11" s="22" t="str">
        <f>MID(紹介文入力シート!$A$17,33,1)</f>
        <v/>
      </c>
      <c r="O11" s="22" t="str">
        <f>MID(紹介文入力シート!$A$17,34,1)</f>
        <v/>
      </c>
      <c r="P11" s="22" t="str">
        <f>MID(紹介文入力シート!$A$17,35,1)</f>
        <v/>
      </c>
      <c r="Q11" s="22" t="str">
        <f>MID(紹介文入力シート!$A$17,36,1)</f>
        <v/>
      </c>
      <c r="R11" s="22" t="str">
        <f>MID(紹介文入力シート!$A$17,37,1)</f>
        <v/>
      </c>
      <c r="S11" s="22" t="str">
        <f>MID(紹介文入力シート!$A$17,38,1)</f>
        <v/>
      </c>
      <c r="T11" s="22" t="str">
        <f>MID(紹介文入力シート!$A$17,39,1)</f>
        <v/>
      </c>
      <c r="U11" s="23" t="str">
        <f>MID(紹介文入力シート!$A$17,40,1)</f>
        <v/>
      </c>
    </row>
    <row r="12" spans="2:27" ht="14.1" customHeight="1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4"/>
    </row>
    <row r="13" spans="2:27" ht="27.75" customHeight="1">
      <c r="B13" s="21" t="str">
        <f>MID(紹介文入力シート!$A$17,41,1)</f>
        <v/>
      </c>
      <c r="C13" s="22" t="str">
        <f>MID(紹介文入力シート!$A$17,42,1)</f>
        <v/>
      </c>
      <c r="D13" s="22" t="str">
        <f>MID(紹介文入力シート!$A$17,43,1)</f>
        <v/>
      </c>
      <c r="E13" s="22" t="str">
        <f>MID(紹介文入力シート!$A$17,44,1)</f>
        <v/>
      </c>
      <c r="F13" s="22" t="str">
        <f>MID(紹介文入力シート!$A$17,45,1)</f>
        <v/>
      </c>
      <c r="G13" s="22" t="str">
        <f>MID(紹介文入力シート!$A$17,46,1)</f>
        <v/>
      </c>
      <c r="H13" s="22" t="str">
        <f>MID(紹介文入力シート!$A$17,47,1)</f>
        <v/>
      </c>
      <c r="I13" s="22" t="str">
        <f>MID(紹介文入力シート!$A$17,48,1)</f>
        <v/>
      </c>
      <c r="J13" s="22" t="str">
        <f>MID(紹介文入力シート!$A$17,49,1)</f>
        <v/>
      </c>
      <c r="K13" s="22" t="str">
        <f>MID(紹介文入力シート!$A$17,50,1)</f>
        <v/>
      </c>
      <c r="L13" s="22" t="str">
        <f>MID(紹介文入力シート!$A$17,51,1)</f>
        <v/>
      </c>
      <c r="M13" s="22" t="str">
        <f>MID(紹介文入力シート!$A$17,52,1)</f>
        <v/>
      </c>
      <c r="N13" s="22" t="str">
        <f>MID(紹介文入力シート!$A$17,53,1)</f>
        <v/>
      </c>
      <c r="O13" s="22" t="str">
        <f>MID(紹介文入力シート!$A$17,54,1)</f>
        <v/>
      </c>
      <c r="P13" s="22" t="str">
        <f>MID(紹介文入力シート!$A$17,55,1)</f>
        <v/>
      </c>
      <c r="Q13" s="22" t="str">
        <f>MID(紹介文入力シート!$A$17,56,1)</f>
        <v/>
      </c>
      <c r="R13" s="22" t="str">
        <f>MID(紹介文入力シート!$A$17,57,1)</f>
        <v/>
      </c>
      <c r="S13" s="22" t="str">
        <f>MID(紹介文入力シート!$A$17,58,1)</f>
        <v/>
      </c>
      <c r="T13" s="22" t="str">
        <f>MID(紹介文入力シート!$A$17,59,1)</f>
        <v/>
      </c>
      <c r="U13" s="23" t="str">
        <f>MID(紹介文入力シート!$A$17,60,1)</f>
        <v/>
      </c>
    </row>
    <row r="14" spans="2:27" ht="14.1" customHeight="1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4"/>
    </row>
    <row r="15" spans="2:27" ht="27.75" customHeight="1">
      <c r="B15" s="21" t="str">
        <f>MID(紹介文入力シート!$A$17,61,1)</f>
        <v/>
      </c>
      <c r="C15" s="22" t="str">
        <f>MID(紹介文入力シート!$A$17,62,1)</f>
        <v/>
      </c>
      <c r="D15" s="22" t="str">
        <f>MID(紹介文入力シート!$A$17,63,1)</f>
        <v/>
      </c>
      <c r="E15" s="22" t="str">
        <f>MID(紹介文入力シート!$A$17,64,1)</f>
        <v/>
      </c>
      <c r="F15" s="22" t="str">
        <f>MID(紹介文入力シート!$A$17,65,1)</f>
        <v/>
      </c>
      <c r="G15" s="22" t="str">
        <f>MID(紹介文入力シート!$A$17,66,1)</f>
        <v/>
      </c>
      <c r="H15" s="22" t="str">
        <f>MID(紹介文入力シート!$A$17,67,1)</f>
        <v/>
      </c>
      <c r="I15" s="22" t="str">
        <f>MID(紹介文入力シート!$A$17,68,1)</f>
        <v/>
      </c>
      <c r="J15" s="22" t="str">
        <f>MID(紹介文入力シート!$A$17,69,1)</f>
        <v/>
      </c>
      <c r="K15" s="22" t="str">
        <f>MID(紹介文入力シート!$A$17,70,1)</f>
        <v/>
      </c>
      <c r="L15" s="22" t="str">
        <f>MID(紹介文入力シート!$A$17,71,1)</f>
        <v/>
      </c>
      <c r="M15" s="22" t="str">
        <f>MID(紹介文入力シート!$A$17,72,1)</f>
        <v/>
      </c>
      <c r="N15" s="22" t="str">
        <f>MID(紹介文入力シート!$A$17,73,1)</f>
        <v/>
      </c>
      <c r="O15" s="22" t="str">
        <f>MID(紹介文入力シート!$A$17,74,1)</f>
        <v/>
      </c>
      <c r="P15" s="22" t="str">
        <f>MID(紹介文入力シート!$A$17,75,1)</f>
        <v/>
      </c>
      <c r="Q15" s="22" t="str">
        <f>MID(紹介文入力シート!$A$17,76,1)</f>
        <v/>
      </c>
      <c r="R15" s="22" t="str">
        <f>MID(紹介文入力シート!$A$17,77,1)</f>
        <v/>
      </c>
      <c r="S15" s="22" t="str">
        <f>MID(紹介文入力シート!$A$17,78,1)</f>
        <v/>
      </c>
      <c r="T15" s="22" t="str">
        <f>MID(紹介文入力シート!$A$17,79,1)</f>
        <v/>
      </c>
      <c r="U15" s="23" t="str">
        <f>MID(紹介文入力シート!$A$17,80,1)</f>
        <v/>
      </c>
    </row>
    <row r="16" spans="2:27" ht="14.1" customHeight="1"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4"/>
    </row>
    <row r="17" spans="2:21" ht="27.75" customHeight="1">
      <c r="B17" s="21" t="str">
        <f>MID(紹介文入力シート!$A$17,81,1)</f>
        <v/>
      </c>
      <c r="C17" s="22" t="str">
        <f>MID(紹介文入力シート!$A$17,82,1)</f>
        <v/>
      </c>
      <c r="D17" s="22" t="str">
        <f>MID(紹介文入力シート!$A$17,83,1)</f>
        <v/>
      </c>
      <c r="E17" s="22" t="str">
        <f>MID(紹介文入力シート!$A$17,84,1)</f>
        <v/>
      </c>
      <c r="F17" s="22" t="str">
        <f>MID(紹介文入力シート!$A$17,85,1)</f>
        <v/>
      </c>
      <c r="G17" s="22" t="str">
        <f>MID(紹介文入力シート!$A$17,86,1)</f>
        <v/>
      </c>
      <c r="H17" s="22" t="str">
        <f>MID(紹介文入力シート!$A$17,87,1)</f>
        <v/>
      </c>
      <c r="I17" s="22" t="str">
        <f>MID(紹介文入力シート!$A$17,88,1)</f>
        <v/>
      </c>
      <c r="J17" s="22" t="str">
        <f>MID(紹介文入力シート!$A$17,89,1)</f>
        <v/>
      </c>
      <c r="K17" s="22" t="str">
        <f>MID(紹介文入力シート!$A$17,90,1)</f>
        <v/>
      </c>
      <c r="L17" s="22" t="str">
        <f>MID(紹介文入力シート!$A$17,91,1)</f>
        <v/>
      </c>
      <c r="M17" s="22" t="str">
        <f>MID(紹介文入力シート!$A$17,92,1)</f>
        <v/>
      </c>
      <c r="N17" s="22" t="str">
        <f>MID(紹介文入力シート!$A$17,93,1)</f>
        <v/>
      </c>
      <c r="O17" s="22" t="str">
        <f>MID(紹介文入力シート!$A$17,94,1)</f>
        <v/>
      </c>
      <c r="P17" s="22" t="str">
        <f>MID(紹介文入力シート!$A$17,95,1)</f>
        <v/>
      </c>
      <c r="Q17" s="22" t="str">
        <f>MID(紹介文入力シート!$A$17,96,1)</f>
        <v/>
      </c>
      <c r="R17" s="22" t="str">
        <f>MID(紹介文入力シート!$A$17,97,1)</f>
        <v/>
      </c>
      <c r="S17" s="22" t="str">
        <f>MID(紹介文入力シート!$A$17,98,1)</f>
        <v/>
      </c>
      <c r="T17" s="22" t="str">
        <f>MID(紹介文入力シート!$A$17,99,1)</f>
        <v/>
      </c>
      <c r="U17" s="23" t="str">
        <f>MID(紹介文入力シート!$A$17,100,1)</f>
        <v/>
      </c>
    </row>
    <row r="18" spans="2:21" ht="13.5"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</row>
    <row r="19" spans="2:21" ht="27.75" customHeight="1">
      <c r="B19" s="21" t="str">
        <f>MID(紹介文入力シート!$A$17,101,1)</f>
        <v/>
      </c>
      <c r="C19" s="22" t="str">
        <f>MID(紹介文入力シート!$A$17,102,1)</f>
        <v/>
      </c>
      <c r="D19" s="22" t="str">
        <f>MID(紹介文入力シート!$A$17,103,1)</f>
        <v/>
      </c>
      <c r="E19" s="22" t="str">
        <f>MID(紹介文入力シート!$A$17,104,1)</f>
        <v/>
      </c>
      <c r="F19" s="22" t="str">
        <f>MID(紹介文入力シート!$A$17,105,1)</f>
        <v/>
      </c>
      <c r="G19" s="22" t="str">
        <f>MID(紹介文入力シート!$A$17,106,1)</f>
        <v/>
      </c>
      <c r="H19" s="22" t="str">
        <f>MID(紹介文入力シート!$A$17,107,1)</f>
        <v/>
      </c>
      <c r="I19" s="22" t="str">
        <f>MID(紹介文入力シート!$A$17,108,1)</f>
        <v/>
      </c>
      <c r="J19" s="22" t="str">
        <f>MID(紹介文入力シート!$A$17,109,1)</f>
        <v/>
      </c>
      <c r="K19" s="22" t="str">
        <f>MID(紹介文入力シート!$A$17,110,1)</f>
        <v/>
      </c>
      <c r="L19" s="22" t="str">
        <f>MID(紹介文入力シート!$A$17,111,1)</f>
        <v/>
      </c>
      <c r="M19" s="22" t="str">
        <f>MID(紹介文入力シート!$A$17,112,1)</f>
        <v/>
      </c>
      <c r="N19" s="22" t="str">
        <f>MID(紹介文入力シート!$A$17,113,1)</f>
        <v/>
      </c>
      <c r="O19" s="22" t="str">
        <f>MID(紹介文入力シート!$A$17,114,1)</f>
        <v/>
      </c>
      <c r="P19" s="22" t="str">
        <f>MID(紹介文入力シート!$A$17,115,1)</f>
        <v/>
      </c>
      <c r="Q19" s="22" t="str">
        <f>MID(紹介文入力シート!$A$17,116,1)</f>
        <v/>
      </c>
      <c r="R19" s="22" t="str">
        <f>MID(紹介文入力シート!$A$17,117,1)</f>
        <v/>
      </c>
      <c r="S19" s="22" t="str">
        <f>MID(紹介文入力シート!$A$17,118,1)</f>
        <v/>
      </c>
      <c r="T19" s="22" t="str">
        <f>MID(紹介文入力シート!$A$17,119,1)</f>
        <v/>
      </c>
      <c r="U19" s="23" t="str">
        <f>MID(紹介文入力シート!$A$17,120,1)</f>
        <v/>
      </c>
    </row>
    <row r="20" spans="2:21" ht="14.1" customHeight="1"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4"/>
    </row>
    <row r="21" spans="2:21" ht="27.75" customHeight="1">
      <c r="B21" s="21" t="str">
        <f>MID(紹介文入力シート!$A$17,121,1)</f>
        <v/>
      </c>
      <c r="C21" s="22" t="str">
        <f>MID(紹介文入力シート!$A$17,122,1)</f>
        <v/>
      </c>
      <c r="D21" s="22" t="str">
        <f>MID(紹介文入力シート!$A$17,123,1)</f>
        <v/>
      </c>
      <c r="E21" s="22" t="str">
        <f>MID(紹介文入力シート!$A$17,124,1)</f>
        <v/>
      </c>
      <c r="F21" s="22" t="str">
        <f>MID(紹介文入力シート!$A$17,125,1)</f>
        <v/>
      </c>
      <c r="G21" s="22" t="str">
        <f>MID(紹介文入力シート!$A$17,126,1)</f>
        <v/>
      </c>
      <c r="H21" s="22" t="str">
        <f>MID(紹介文入力シート!$A$17,127,1)</f>
        <v/>
      </c>
      <c r="I21" s="22" t="str">
        <f>MID(紹介文入力シート!$A$17,128,1)</f>
        <v/>
      </c>
      <c r="J21" s="22" t="str">
        <f>MID(紹介文入力シート!$A$17,129,1)</f>
        <v/>
      </c>
      <c r="K21" s="22" t="str">
        <f>MID(紹介文入力シート!$A$17,130,1)</f>
        <v/>
      </c>
      <c r="L21" s="22" t="str">
        <f>MID(紹介文入力シート!$A$17,131,1)</f>
        <v/>
      </c>
      <c r="M21" s="22" t="str">
        <f>MID(紹介文入力シート!$A$17,132,1)</f>
        <v/>
      </c>
      <c r="N21" s="22" t="str">
        <f>MID(紹介文入力シート!$A$17,133,1)</f>
        <v/>
      </c>
      <c r="O21" s="22" t="str">
        <f>MID(紹介文入力シート!$A$17,134,1)</f>
        <v/>
      </c>
      <c r="P21" s="22" t="str">
        <f>MID(紹介文入力シート!$A$17,135,1)</f>
        <v/>
      </c>
      <c r="Q21" s="22" t="str">
        <f>MID(紹介文入力シート!$A$17,136,1)</f>
        <v/>
      </c>
      <c r="R21" s="22" t="str">
        <f>MID(紹介文入力シート!$A$17,137,1)</f>
        <v/>
      </c>
      <c r="S21" s="22" t="str">
        <f>MID(紹介文入力シート!$A$17,138,1)</f>
        <v/>
      </c>
      <c r="T21" s="22" t="str">
        <f>MID(紹介文入力シート!$A$17,139,1)</f>
        <v/>
      </c>
      <c r="U21" s="23" t="str">
        <f>MID(紹介文入力シート!$A$17,140,1)</f>
        <v/>
      </c>
    </row>
    <row r="22" spans="2:21" ht="14.1" customHeight="1"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4"/>
    </row>
    <row r="23" spans="2:21" ht="27.75" customHeight="1">
      <c r="B23" s="21" t="str">
        <f>MID(紹介文入力シート!$A$17,141,1)</f>
        <v/>
      </c>
      <c r="C23" s="22" t="str">
        <f>MID(紹介文入力シート!$A$17,142,1)</f>
        <v/>
      </c>
      <c r="D23" s="22" t="str">
        <f>MID(紹介文入力シート!$A$17,143,1)</f>
        <v/>
      </c>
      <c r="E23" s="22" t="str">
        <f>MID(紹介文入力シート!$A$17,144,1)</f>
        <v/>
      </c>
      <c r="F23" s="22" t="str">
        <f>MID(紹介文入力シート!$A$17,145,1)</f>
        <v/>
      </c>
      <c r="G23" s="22" t="str">
        <f>MID(紹介文入力シート!$A$17,146,1)</f>
        <v/>
      </c>
      <c r="H23" s="22" t="str">
        <f>MID(紹介文入力シート!$A$17,147,1)</f>
        <v/>
      </c>
      <c r="I23" s="22" t="str">
        <f>MID(紹介文入力シート!$A$17,148,1)</f>
        <v/>
      </c>
      <c r="J23" s="22" t="str">
        <f>MID(紹介文入力シート!$A$17,149,1)</f>
        <v/>
      </c>
      <c r="K23" s="22" t="str">
        <f>MID(紹介文入力シート!$A$17,150,1)</f>
        <v/>
      </c>
      <c r="L23" s="22" t="str">
        <f>MID(紹介文入力シート!$A$17,151,1)</f>
        <v/>
      </c>
      <c r="M23" s="22" t="str">
        <f>MID(紹介文入力シート!$A$17,152,1)</f>
        <v/>
      </c>
      <c r="N23" s="22" t="str">
        <f>MID(紹介文入力シート!$A$17,153,1)</f>
        <v/>
      </c>
      <c r="O23" s="22" t="str">
        <f>MID(紹介文入力シート!$A$17,154,1)</f>
        <v/>
      </c>
      <c r="P23" s="22" t="str">
        <f>MID(紹介文入力シート!$A$17,155,1)</f>
        <v/>
      </c>
      <c r="Q23" s="22" t="str">
        <f>MID(紹介文入力シート!$A$17,156,1)</f>
        <v/>
      </c>
      <c r="R23" s="22" t="str">
        <f>MID(紹介文入力シート!$A$17,157,1)</f>
        <v/>
      </c>
      <c r="S23" s="22" t="str">
        <f>MID(紹介文入力シート!$A$17,158,1)</f>
        <v/>
      </c>
      <c r="T23" s="22" t="str">
        <f>MID(紹介文入力シート!$A$17,159,1)</f>
        <v/>
      </c>
      <c r="U23" s="23" t="str">
        <f>MID(紹介文入力シート!$A$17,160,1)</f>
        <v/>
      </c>
    </row>
    <row r="24" spans="2:21" ht="14.1" customHeight="1"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4"/>
    </row>
    <row r="25" spans="2:21" ht="27.75" customHeight="1">
      <c r="B25" s="21" t="str">
        <f>MID(紹介文入力シート!$A$17,161,1)</f>
        <v/>
      </c>
      <c r="C25" s="22" t="str">
        <f>MID(紹介文入力シート!$A$17,162,1)</f>
        <v/>
      </c>
      <c r="D25" s="22" t="str">
        <f>MID(紹介文入力シート!$A$17,163,1)</f>
        <v/>
      </c>
      <c r="E25" s="22" t="str">
        <f>MID(紹介文入力シート!$A$17,164,1)</f>
        <v/>
      </c>
      <c r="F25" s="22" t="str">
        <f>MID(紹介文入力シート!$A$17,165,1)</f>
        <v/>
      </c>
      <c r="G25" s="22" t="str">
        <f>MID(紹介文入力シート!$A$17,166,1)</f>
        <v/>
      </c>
      <c r="H25" s="22" t="str">
        <f>MID(紹介文入力シート!$A$17,167,1)</f>
        <v/>
      </c>
      <c r="I25" s="22" t="str">
        <f>MID(紹介文入力シート!$A$17,168,1)</f>
        <v/>
      </c>
      <c r="J25" s="22" t="str">
        <f>MID(紹介文入力シート!$A$17,169,1)</f>
        <v/>
      </c>
      <c r="K25" s="22" t="str">
        <f>MID(紹介文入力シート!$A$17,170,1)</f>
        <v/>
      </c>
      <c r="L25" s="22" t="str">
        <f>MID(紹介文入力シート!$A$17,171,1)</f>
        <v/>
      </c>
      <c r="M25" s="22" t="str">
        <f>MID(紹介文入力シート!$A$17,172,1)</f>
        <v/>
      </c>
      <c r="N25" s="22" t="str">
        <f>MID(紹介文入力シート!$A$17,173,1)</f>
        <v/>
      </c>
      <c r="O25" s="22" t="str">
        <f>MID(紹介文入力シート!$A$17,174,1)</f>
        <v/>
      </c>
      <c r="P25" s="22" t="str">
        <f>MID(紹介文入力シート!$A$17,175,1)</f>
        <v/>
      </c>
      <c r="Q25" s="22" t="str">
        <f>MID(紹介文入力シート!$A$17,176,1)</f>
        <v/>
      </c>
      <c r="R25" s="22" t="str">
        <f>MID(紹介文入力シート!$A$17,177,1)</f>
        <v/>
      </c>
      <c r="S25" s="22" t="str">
        <f>MID(紹介文入力シート!$A$17,178,1)</f>
        <v/>
      </c>
      <c r="T25" s="22" t="str">
        <f>MID(紹介文入力シート!$A$17,179,1)</f>
        <v/>
      </c>
      <c r="U25" s="23" t="str">
        <f>MID(紹介文入力シート!$A$17,180,1)</f>
        <v/>
      </c>
    </row>
    <row r="26" spans="2:21" ht="14.1" customHeight="1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4"/>
    </row>
    <row r="27" spans="2:21" ht="27.75" customHeight="1">
      <c r="B27" s="21" t="str">
        <f>MID(紹介文入力シート!$A$17,181,1)</f>
        <v/>
      </c>
      <c r="C27" s="22" t="str">
        <f>MID(紹介文入力シート!$A$17,182,1)</f>
        <v/>
      </c>
      <c r="D27" s="22" t="str">
        <f>MID(紹介文入力シート!$A$17,183,1)</f>
        <v/>
      </c>
      <c r="E27" s="22" t="str">
        <f>MID(紹介文入力シート!$A$17,184,1)</f>
        <v/>
      </c>
      <c r="F27" s="22" t="str">
        <f>MID(紹介文入力シート!$A$17,185,1)</f>
        <v/>
      </c>
      <c r="G27" s="22" t="str">
        <f>MID(紹介文入力シート!$A$17,186,1)</f>
        <v/>
      </c>
      <c r="H27" s="22" t="str">
        <f>MID(紹介文入力シート!$A$17,187,1)</f>
        <v/>
      </c>
      <c r="I27" s="22" t="str">
        <f>MID(紹介文入力シート!$A$17,188,1)</f>
        <v/>
      </c>
      <c r="J27" s="22" t="str">
        <f>MID(紹介文入力シート!$A$17,189,1)</f>
        <v/>
      </c>
      <c r="K27" s="22" t="str">
        <f>MID(紹介文入力シート!$A$17,190,1)</f>
        <v/>
      </c>
      <c r="L27" s="22" t="str">
        <f>MID(紹介文入力シート!$A$17,191,1)</f>
        <v/>
      </c>
      <c r="M27" s="22" t="str">
        <f>MID(紹介文入力シート!$A$17,192,1)</f>
        <v/>
      </c>
      <c r="N27" s="22" t="str">
        <f>MID(紹介文入力シート!$A$17,193,1)</f>
        <v/>
      </c>
      <c r="O27" s="22" t="str">
        <f>MID(紹介文入力シート!$A$17,194,1)</f>
        <v/>
      </c>
      <c r="P27" s="22" t="str">
        <f>MID(紹介文入力シート!$A$17,195,1)</f>
        <v/>
      </c>
      <c r="Q27" s="22" t="str">
        <f>MID(紹介文入力シート!$A$17,196,1)</f>
        <v/>
      </c>
      <c r="R27" s="22" t="str">
        <f>MID(紹介文入力シート!$A$17,197,1)</f>
        <v/>
      </c>
      <c r="S27" s="22" t="str">
        <f>MID(紹介文入力シート!$A$17,198,1)</f>
        <v/>
      </c>
      <c r="T27" s="22" t="str">
        <f>MID(紹介文入力シート!$A$17,199,1)</f>
        <v/>
      </c>
      <c r="U27" s="23" t="str">
        <f>MID(紹介文入力シート!$A$17,200,1)</f>
        <v/>
      </c>
    </row>
    <row r="28" spans="2:21" ht="13.5"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4"/>
    </row>
    <row r="29" spans="2:21" ht="27.75" customHeight="1">
      <c r="B29" s="21" t="str">
        <f>MID(紹介文入力シート!$A$17,201,1)</f>
        <v/>
      </c>
      <c r="C29" s="22" t="str">
        <f>MID(紹介文入力シート!$A$17,202,1)</f>
        <v/>
      </c>
      <c r="D29" s="22" t="str">
        <f>MID(紹介文入力シート!$A$17,203,1)</f>
        <v/>
      </c>
      <c r="E29" s="22" t="str">
        <f>MID(紹介文入力シート!$A$17,204,1)</f>
        <v/>
      </c>
      <c r="F29" s="22" t="str">
        <f>MID(紹介文入力シート!$A$17,205,1)</f>
        <v/>
      </c>
      <c r="G29" s="22" t="str">
        <f>MID(紹介文入力シート!$A$17,206,1)</f>
        <v/>
      </c>
      <c r="H29" s="22" t="str">
        <f>MID(紹介文入力シート!$A$17,207,1)</f>
        <v/>
      </c>
      <c r="I29" s="22" t="str">
        <f>MID(紹介文入力シート!$A$17,208,1)</f>
        <v/>
      </c>
      <c r="J29" s="22" t="str">
        <f>MID(紹介文入力シート!$A$17,209,1)</f>
        <v/>
      </c>
      <c r="K29" s="22" t="str">
        <f>MID(紹介文入力シート!$A$17,220,1)</f>
        <v/>
      </c>
      <c r="L29" s="22" t="str">
        <f>MID(紹介文入力シート!$A$17,221,1)</f>
        <v/>
      </c>
      <c r="M29" s="22" t="str">
        <f>MID(紹介文入力シート!$A$17,222,1)</f>
        <v/>
      </c>
      <c r="N29" s="22" t="str">
        <f>MID(紹介文入力シート!$A$17,223,1)</f>
        <v/>
      </c>
      <c r="O29" s="22" t="str">
        <f>MID(紹介文入力シート!$A$17,224,1)</f>
        <v/>
      </c>
      <c r="P29" s="22" t="str">
        <f>MID(紹介文入力シート!$A$17,225,1)</f>
        <v/>
      </c>
      <c r="Q29" s="22" t="str">
        <f>MID(紹介文入力シート!$A$17,226,1)</f>
        <v/>
      </c>
      <c r="R29" s="22" t="str">
        <f>MID(紹介文入力シート!$A$17,227,1)</f>
        <v/>
      </c>
      <c r="S29" s="22" t="str">
        <f>MID(紹介文入力シート!$A$17,228,1)</f>
        <v/>
      </c>
      <c r="T29" s="22" t="str">
        <f>MID(紹介文入力シート!$A$17,229,1)</f>
        <v/>
      </c>
      <c r="U29" s="23" t="str">
        <f>MID(紹介文入力シート!$A$17,230,1)</f>
        <v/>
      </c>
    </row>
    <row r="30" spans="2:21" ht="14.1" customHeight="1">
      <c r="B30" s="126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8"/>
    </row>
    <row r="31" spans="2:21" ht="27.75" customHeight="1" thickBot="1">
      <c r="B31" s="61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3"/>
    </row>
    <row r="32" spans="2:21" ht="6" customHeight="1"/>
    <row r="33" spans="2:21" s="42" customFormat="1" ht="17.25">
      <c r="B33" s="129" t="s">
        <v>38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</row>
    <row r="34" spans="2:21" s="43" customFormat="1" ht="6.75" customHeight="1" thickBot="1">
      <c r="B34" s="43" t="s">
        <v>39</v>
      </c>
    </row>
    <row r="35" spans="2:21" s="42" customFormat="1" ht="27.75" customHeight="1" thickBot="1">
      <c r="B35" s="130" t="s">
        <v>40</v>
      </c>
      <c r="C35" s="131"/>
      <c r="D35" s="131"/>
      <c r="E35" s="131"/>
      <c r="F35" s="131"/>
      <c r="G35" s="131"/>
      <c r="H35" s="131"/>
      <c r="I35" s="131"/>
      <c r="J35" s="131"/>
      <c r="K35" s="131"/>
      <c r="L35" s="132"/>
      <c r="M35" s="44"/>
      <c r="N35" s="44"/>
      <c r="O35" s="44"/>
      <c r="P35" s="44"/>
      <c r="Q35" s="44"/>
      <c r="R35" s="44"/>
      <c r="S35" s="44"/>
      <c r="T35" s="44"/>
      <c r="U35" s="44"/>
    </row>
    <row r="36" spans="2:21" ht="12.75" customHeight="1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7"/>
    </row>
    <row r="37" spans="2:21" s="52" customFormat="1" ht="30" customHeight="1">
      <c r="B37" s="48"/>
      <c r="C37" s="124" t="s">
        <v>41</v>
      </c>
      <c r="D37" s="124"/>
      <c r="E37" s="49"/>
      <c r="F37" s="124" t="s">
        <v>42</v>
      </c>
      <c r="G37" s="124"/>
      <c r="H37" s="124"/>
      <c r="I37" s="49"/>
      <c r="J37" s="124" t="s">
        <v>25</v>
      </c>
      <c r="K37" s="124"/>
      <c r="L37" s="124"/>
      <c r="M37" s="50"/>
      <c r="N37" s="124" t="s">
        <v>43</v>
      </c>
      <c r="O37" s="124"/>
      <c r="P37" s="124"/>
      <c r="Q37" s="50"/>
      <c r="R37" s="124" t="s">
        <v>44</v>
      </c>
      <c r="S37" s="124"/>
      <c r="T37" s="124"/>
      <c r="U37" s="51"/>
    </row>
    <row r="38" spans="2:21" s="52" customFormat="1" ht="11.1" customHeight="1">
      <c r="B38" s="48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3"/>
    </row>
    <row r="39" spans="2:21" s="52" customFormat="1" ht="30" customHeight="1">
      <c r="B39" s="48"/>
      <c r="C39" s="124" t="s">
        <v>45</v>
      </c>
      <c r="D39" s="124"/>
      <c r="E39" s="49"/>
      <c r="F39" s="124" t="s">
        <v>46</v>
      </c>
      <c r="G39" s="124"/>
      <c r="H39" s="124"/>
      <c r="I39" s="49"/>
      <c r="J39" s="124" t="s">
        <v>47</v>
      </c>
      <c r="K39" s="124"/>
      <c r="L39" s="124"/>
      <c r="M39" s="49"/>
      <c r="N39" s="124" t="s">
        <v>48</v>
      </c>
      <c r="O39" s="124"/>
      <c r="P39" s="124"/>
      <c r="Q39" s="50"/>
      <c r="R39" s="49"/>
      <c r="S39" s="49"/>
      <c r="T39" s="49"/>
      <c r="U39" s="51"/>
    </row>
    <row r="40" spans="2:21" s="52" customFormat="1" ht="11.1" customHeight="1">
      <c r="B40" s="48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3"/>
    </row>
    <row r="41" spans="2:21" s="52" customFormat="1" ht="30" customHeight="1">
      <c r="B41" s="48"/>
      <c r="C41" s="125" t="s">
        <v>49</v>
      </c>
      <c r="D41" s="125"/>
      <c r="E41" s="125"/>
      <c r="F41" s="125"/>
      <c r="G41" s="125"/>
      <c r="H41" s="125"/>
      <c r="I41" s="125"/>
      <c r="J41" s="125"/>
      <c r="K41" s="125"/>
      <c r="L41" s="125"/>
      <c r="M41" s="50"/>
      <c r="N41" s="124" t="s">
        <v>50</v>
      </c>
      <c r="O41" s="124"/>
      <c r="P41" s="124"/>
      <c r="Q41" s="124"/>
      <c r="R41" s="124"/>
      <c r="S41" s="124"/>
      <c r="T41" s="124"/>
      <c r="U41" s="51"/>
    </row>
    <row r="42" spans="2:21" s="52" customFormat="1" ht="14.1" customHeight="1">
      <c r="B42" s="4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50"/>
      <c r="N42" s="54"/>
      <c r="O42" s="54"/>
      <c r="P42" s="54"/>
      <c r="Q42" s="54"/>
      <c r="R42" s="54"/>
      <c r="S42" s="54"/>
      <c r="T42" s="54"/>
      <c r="U42" s="51"/>
    </row>
    <row r="43" spans="2:21" s="52" customFormat="1" ht="24.95" customHeight="1">
      <c r="B43" s="48"/>
      <c r="C43" s="124" t="s">
        <v>51</v>
      </c>
      <c r="D43" s="124"/>
      <c r="E43" s="124"/>
      <c r="F43" s="44" t="s">
        <v>52</v>
      </c>
      <c r="G43" s="44"/>
      <c r="H43" s="44"/>
      <c r="I43" s="44"/>
      <c r="J43" s="44"/>
      <c r="K43" s="44"/>
      <c r="L43" s="44"/>
      <c r="M43" s="50"/>
      <c r="N43" s="54"/>
      <c r="O43" s="54"/>
      <c r="P43" s="54"/>
      <c r="Q43" s="54"/>
      <c r="R43" s="54"/>
      <c r="S43" s="54"/>
      <c r="T43" s="55" t="s">
        <v>53</v>
      </c>
      <c r="U43" s="51"/>
    </row>
    <row r="44" spans="2:21" s="52" customFormat="1" ht="11.1" customHeight="1" thickBot="1">
      <c r="B44" s="56"/>
      <c r="C44" s="57"/>
      <c r="D44" s="57"/>
      <c r="E44" s="57"/>
      <c r="F44" s="58"/>
      <c r="G44" s="57"/>
      <c r="H44" s="57"/>
      <c r="I44" s="57"/>
      <c r="J44" s="58"/>
      <c r="K44" s="57"/>
      <c r="L44" s="57"/>
      <c r="M44" s="57"/>
      <c r="N44" s="58"/>
      <c r="O44" s="57"/>
      <c r="P44" s="57"/>
      <c r="Q44" s="57"/>
      <c r="R44" s="58"/>
      <c r="S44" s="57"/>
      <c r="T44" s="57"/>
      <c r="U44" s="59"/>
    </row>
    <row r="45" spans="2:21" ht="3.95" customHeight="1"/>
  </sheetData>
  <mergeCells count="22">
    <mergeCell ref="B5:C6"/>
    <mergeCell ref="Q6:R6"/>
    <mergeCell ref="B1:C1"/>
    <mergeCell ref="E1:U1"/>
    <mergeCell ref="B2:U2"/>
    <mergeCell ref="B4:C4"/>
    <mergeCell ref="Q4:U4"/>
    <mergeCell ref="B30:U30"/>
    <mergeCell ref="B33:U33"/>
    <mergeCell ref="B35:L35"/>
    <mergeCell ref="C37:D37"/>
    <mergeCell ref="F37:H37"/>
    <mergeCell ref="J37:L37"/>
    <mergeCell ref="N37:P37"/>
    <mergeCell ref="R37:T37"/>
    <mergeCell ref="C43:E43"/>
    <mergeCell ref="C39:D39"/>
    <mergeCell ref="F39:H39"/>
    <mergeCell ref="J39:L39"/>
    <mergeCell ref="N39:P39"/>
    <mergeCell ref="C41:L41"/>
    <mergeCell ref="N41:T41"/>
  </mergeCells>
  <phoneticPr fontId="18"/>
  <pageMargins left="0.39000000000000007" right="0.39000000000000007" top="0.39000000000000007" bottom="0.39000000000000007" header="0" footer="0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紹介文入力シート</vt:lpstr>
      <vt:lpstr>印字シート</vt:lpstr>
      <vt:lpstr>印字シート!Print_Area</vt:lpstr>
      <vt:lpstr>紹介文入力シート!Print_Area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兵庫県</cp:lastModifiedBy>
  <cp:lastPrinted>2016-05-02T01:25:24Z</cp:lastPrinted>
  <dcterms:created xsi:type="dcterms:W3CDTF">2009-12-06T00:44:31Z</dcterms:created>
  <dcterms:modified xsi:type="dcterms:W3CDTF">2016-05-10T09:59:36Z</dcterms:modified>
</cp:coreProperties>
</file>